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e Ubezpieczenie\2019\"/>
    </mc:Choice>
  </mc:AlternateContent>
  <bookViews>
    <workbookView xWindow="0" yWindow="0" windowWidth="20490" windowHeight="7755" firstSheet="1" activeTab="1"/>
  </bookViews>
  <sheets>
    <sheet name="Zakładka Nr 1 - Wykaz mienia" sheetId="3" r:id="rId1"/>
    <sheet name="Zakładka Nr 2 - Sprzet elektron" sheetId="4" r:id="rId2"/>
    <sheet name="Zkładka Nr 3 - Wykaz pojazdów " sheetId="5" r:id="rId3"/>
    <sheet name="Zakładka Nr 4 - Wykaz zabezpiec" sheetId="6" r:id="rId4"/>
    <sheet name="Zakłada Nr 5 - Przebieg ubezpie" sheetId="7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9" i="4" l="1"/>
  <c r="D47" i="4"/>
  <c r="D113" i="3"/>
  <c r="D44" i="4"/>
  <c r="D43" i="4"/>
  <c r="D122" i="3"/>
  <c r="D53" i="4"/>
  <c r="D51" i="4"/>
  <c r="D160" i="3" l="1"/>
  <c r="D161" i="3"/>
  <c r="D9" i="4"/>
  <c r="D72" i="3"/>
  <c r="D8" i="4"/>
  <c r="D71" i="3"/>
  <c r="D7" i="4"/>
  <c r="D6" i="4"/>
  <c r="D68" i="3"/>
  <c r="N16" i="7"/>
  <c r="L16" i="7"/>
  <c r="D62" i="4"/>
  <c r="D134" i="3"/>
  <c r="D156" i="3"/>
  <c r="D83" i="4"/>
  <c r="D82" i="4"/>
  <c r="D80" i="4"/>
  <c r="D39" i="4"/>
  <c r="D38" i="4"/>
  <c r="D103" i="3"/>
  <c r="D57" i="4"/>
  <c r="D58" i="4"/>
  <c r="L27" i="5" l="1"/>
  <c r="L26" i="5"/>
  <c r="L25" i="5"/>
  <c r="L17" i="5"/>
  <c r="L5" i="5"/>
  <c r="L14" i="5"/>
  <c r="D81" i="4" l="1"/>
  <c r="D76" i="4"/>
  <c r="D75" i="4"/>
  <c r="D74" i="4"/>
  <c r="D70" i="4"/>
  <c r="D69" i="4"/>
  <c r="D68" i="4"/>
  <c r="D64" i="4"/>
  <c r="D87" i="4" s="1"/>
  <c r="D63" i="4"/>
  <c r="D52" i="4"/>
  <c r="D50" i="4"/>
  <c r="D45" i="4"/>
  <c r="D34" i="4"/>
  <c r="D33" i="4"/>
  <c r="D150" i="3"/>
  <c r="D105" i="3"/>
  <c r="D162" i="3" l="1"/>
  <c r="D86" i="4"/>
</calcChain>
</file>

<file path=xl/comments1.xml><?xml version="1.0" encoding="utf-8"?>
<comments xmlns="http://schemas.openxmlformats.org/spreadsheetml/2006/main">
  <authors>
    <author>EKorzec</author>
  </authors>
  <commentList>
    <comment ref="D133" authorId="0" shapeId="0">
      <text>
        <r>
          <rPr>
            <b/>
            <sz val="9"/>
            <color indexed="81"/>
            <rFont val="Tahoma"/>
            <family val="2"/>
            <charset val="238"/>
          </rPr>
          <t>EKorzec:</t>
        </r>
        <r>
          <rPr>
            <sz val="9"/>
            <color indexed="81"/>
            <rFont val="Tahoma"/>
            <family val="2"/>
            <charset val="238"/>
          </rPr>
          <t xml:space="preserve">
było  a teraz nie ma, z EŚT Ug spisana aktualana wartość 251 260,47, a było 231 334,44 zł</t>
        </r>
      </text>
    </comment>
  </commentList>
</comments>
</file>

<file path=xl/sharedStrings.xml><?xml version="1.0" encoding="utf-8"?>
<sst xmlns="http://schemas.openxmlformats.org/spreadsheetml/2006/main" count="1429" uniqueCount="513">
  <si>
    <t>Lp.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</si>
  <si>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</si>
  <si>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</si>
  <si>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</si>
  <si>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</si>
  <si>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</si>
  <si>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</si>
  <si>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</si>
  <si>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</si>
  <si>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</si>
  <si>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</si>
  <si>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</si>
  <si>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Materiał</t>
  </si>
  <si>
    <t>Przedmiot ubezpieczenia</t>
  </si>
  <si>
    <t>Rok budowy budynku</t>
  </si>
  <si>
    <t>Ścian</t>
  </si>
  <si>
    <t>Stropów</t>
  </si>
  <si>
    <t>Pokrycie dachu</t>
  </si>
  <si>
    <t>Sprzęt elektroniczny przenośny</t>
  </si>
  <si>
    <t>KB</t>
  </si>
  <si>
    <t>cegła</t>
  </si>
  <si>
    <t>blacha/ blachodachówka</t>
  </si>
  <si>
    <t>O</t>
  </si>
  <si>
    <t>Pow. w m2</t>
  </si>
  <si>
    <t>Stropodachu / dachu</t>
  </si>
  <si>
    <t xml:space="preserve">Suma ubezpieczenia </t>
  </si>
  <si>
    <t xml:space="preserve">Rodzaj wartości </t>
  </si>
  <si>
    <t>Ubezpieczenie mienia od wszytskich ryzyk -                          Przedmiot ubezpieczenia</t>
  </si>
  <si>
    <t>Dom Kultury w Izdebkach</t>
  </si>
  <si>
    <t>Budynek Administracyjny UG w Nozdrzcu wraz z wbudowanym zegarem zewnetrznym</t>
  </si>
  <si>
    <t>Dom Strażaka w Wesołej</t>
  </si>
  <si>
    <t>Dom Strażaka w Rytej Górce</t>
  </si>
  <si>
    <t>Dom Strażaka w Magierowie</t>
  </si>
  <si>
    <t>Dom Strażaka w Nozdrzcu</t>
  </si>
  <si>
    <t>7.</t>
  </si>
  <si>
    <t>Dom Strażaka w Warze</t>
  </si>
  <si>
    <t>Dom Strażaka Hłudnie</t>
  </si>
  <si>
    <t>Remiza OSP w Hucie Poręby</t>
  </si>
  <si>
    <t>Budynek szatni w Izdebkach</t>
  </si>
  <si>
    <t>14.</t>
  </si>
  <si>
    <t>15.</t>
  </si>
  <si>
    <t>Dom Ludowy Wesoła</t>
  </si>
  <si>
    <t>16.</t>
  </si>
  <si>
    <t>17.</t>
  </si>
  <si>
    <t>Budynek Ośrodka Zdrowia w Nozdrzcu</t>
  </si>
  <si>
    <t>18.</t>
  </si>
  <si>
    <t>Wielofunkcyjny Dom Kultury Siedliska</t>
  </si>
  <si>
    <t>19.</t>
  </si>
  <si>
    <t>20.</t>
  </si>
  <si>
    <t>21.</t>
  </si>
  <si>
    <t>22.</t>
  </si>
  <si>
    <t>23.</t>
  </si>
  <si>
    <t>Budynek OSP Rudawiec</t>
  </si>
  <si>
    <t>24.</t>
  </si>
  <si>
    <t>25.</t>
  </si>
  <si>
    <t>26.</t>
  </si>
  <si>
    <t>drewniany</t>
  </si>
  <si>
    <t>Budynek po GRB+</t>
  </si>
  <si>
    <t>28.</t>
  </si>
  <si>
    <t>29.</t>
  </si>
  <si>
    <t>Budynek stacji wodociagowej Izdebki+</t>
  </si>
  <si>
    <t>Budynek stacji wodociągowej Ujazdy+</t>
  </si>
  <si>
    <t>32.</t>
  </si>
  <si>
    <t>33.</t>
  </si>
  <si>
    <t xml:space="preserve">Kładka wisząca </t>
  </si>
  <si>
    <t>II klasa palności - drewno</t>
  </si>
  <si>
    <t>34.</t>
  </si>
  <si>
    <t>35.</t>
  </si>
  <si>
    <t>36.</t>
  </si>
  <si>
    <t>37.</t>
  </si>
  <si>
    <t>38.</t>
  </si>
  <si>
    <t>Wiaty przystankowe 19 szt (Wara, Nozdrzec, Izdebki, Siedliska, Wesoła)</t>
  </si>
  <si>
    <t>39.</t>
  </si>
  <si>
    <t>Trybuny na stadionie w Izdebkach</t>
  </si>
  <si>
    <t>40.</t>
  </si>
  <si>
    <t>Boisko do piłki nożnej w Wesołej+</t>
  </si>
  <si>
    <t>Obudowa studni Huta Poręby+</t>
  </si>
  <si>
    <t>Ogrodzenie z siatki - wodocią Izdebki+</t>
  </si>
  <si>
    <t>46.</t>
  </si>
  <si>
    <t>Ogrodzenie placu utwardzonego po SKR Wesoła+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</si>
  <si>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</si>
  <si>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</si>
  <si>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</si>
  <si>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</si>
  <si>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</si>
  <si>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</si>
  <si>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</si>
  <si>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</si>
  <si>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</si>
  <si>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Place zabaw(przy SP Nr 1 w Wesołej, SP Nr 2 w Wesołej, SP w Siedliskach, SP Wara, SP Hłudno, SP Nozdrzec, SP Nr 4 Izdebki, SP Nr 2 Izdebki)</t>
  </si>
  <si>
    <t>Śmietnik Wodociąg Ujazdy+</t>
  </si>
  <si>
    <t>59.</t>
  </si>
  <si>
    <t>60.</t>
  </si>
  <si>
    <t>Wyposażenie i urządzenia gr 3 (kotły, piece)</t>
  </si>
  <si>
    <t>Wyposażenie i urządzenia gr. 8 (bez elektroniki)</t>
  </si>
  <si>
    <t>Sprzęt elektroniczny stacjonarny gr. 4</t>
  </si>
  <si>
    <t>Sprzęt elektroniczny stacjonarny gr. 8</t>
  </si>
  <si>
    <t>Sprzet komputerowy - Wykluczeni ecyfrowe etap II (zestawy komputerowe, routery, upsy, urzadznei wielofunkcyjne)</t>
  </si>
  <si>
    <t>Sprzet komputerowy - Wykluczeni ecyfrowe etap III (zestawy komputerowe, routery, upsy, drukarki)</t>
  </si>
  <si>
    <t xml:space="preserve">Regon: 37044181,   </t>
  </si>
  <si>
    <t>Ubezpieczający Ubezpieczony:                                                           Gmina Nozdrzec. Nozdrzec 224, 36-245 Nozdrzec</t>
  </si>
  <si>
    <t>Ubezpieczający: Gmina Nozdrzec. Nozdrzec 224, 36-245 Nozdrzec</t>
  </si>
  <si>
    <t>Ubezpieczony:                                                                                                               Gmina Nozdrzec. Nozdrzec 224, 36-245 Nozdrzec</t>
  </si>
  <si>
    <t>Zakład Gospodarki Komunalnej, Nozdrzec 243B. 36-245 Nozdrzec</t>
  </si>
  <si>
    <t>Regon: 371166210</t>
  </si>
  <si>
    <t>Lokale socjalne mieszkalne - Ośrodek Zdrowia w Wesołej</t>
  </si>
  <si>
    <t>Budynek administracyjny po SKR Nozdrzec</t>
  </si>
  <si>
    <t>Budynek Szkoły Wesoła (budynek socjalny)</t>
  </si>
  <si>
    <t>Budynek - szatnia przy boisku sportowym Wesoła</t>
  </si>
  <si>
    <t>Wodociąg zewnetrzny Huta Poręby</t>
  </si>
  <si>
    <t>13.</t>
  </si>
  <si>
    <t>Trybuna, schody, zadaszenie, podłoga (trybuna 10x10 m, schody przegubowe, zadaszenei estradowe 6x8m, podłoga taneczna 10 x 10m)</t>
  </si>
  <si>
    <t>41.</t>
  </si>
  <si>
    <t>42.</t>
  </si>
  <si>
    <t>43.</t>
  </si>
  <si>
    <t>44.</t>
  </si>
  <si>
    <t>45.</t>
  </si>
  <si>
    <t>47.</t>
  </si>
  <si>
    <t>48.</t>
  </si>
  <si>
    <t>58.</t>
  </si>
  <si>
    <t>27.</t>
  </si>
  <si>
    <t>30.</t>
  </si>
  <si>
    <t>31.</t>
  </si>
  <si>
    <t>Gminny Zespół Ekonomiczno-Administracyjny Szkół w Nozdrzcu, Nozdrzec 224, 36-245 Nozdrzec</t>
  </si>
  <si>
    <t>NIP: 686-143-10-64</t>
  </si>
  <si>
    <t xml:space="preserve">Brak środkow trwałych do ubezpieczenia systemem sum stałych </t>
  </si>
  <si>
    <t>Sprzęt elektroniczny stacjonarny</t>
  </si>
  <si>
    <t>Gminny Ośrodek Kultury w Nozdrzcu, Nozdrzec 63, 36-245 Nozdrzec</t>
  </si>
  <si>
    <t>NIP: 686-145-64-66</t>
  </si>
  <si>
    <t xml:space="preserve">Brak sprzętu elektronicznego  (środków trwałych) do ubezpieczenia systeme sum stałych </t>
  </si>
  <si>
    <t>Gminny Ośrodek Pomocy Społecznej w Nozdrzcu, Nozdrzec 224, 36-245 Nozdrzec</t>
  </si>
  <si>
    <t>NIP: 686-143-06-79</t>
  </si>
  <si>
    <t>Szkoła Podstawowa w Siedliskach , Siedliska 36, 36-245 Nozdrzec</t>
  </si>
  <si>
    <t>NIP: 686-152-21-57</t>
  </si>
  <si>
    <t>Budynek szkoły</t>
  </si>
  <si>
    <t>murowane</t>
  </si>
  <si>
    <t>drewno</t>
  </si>
  <si>
    <t>eternit</t>
  </si>
  <si>
    <t>Budynke szkoły</t>
  </si>
  <si>
    <t>Orlik</t>
  </si>
  <si>
    <t>Wyposażenie i urządzenia - pozostałe</t>
  </si>
  <si>
    <t>Sprzęt elektroniczny przenośny (laptopy, wideoprojektor, rzutnik)</t>
  </si>
  <si>
    <t>Szkoła Podstawowa nr 2 w Wesołej, Wesoła 607, 36-233 Wesoła</t>
  </si>
  <si>
    <t>NIP: 686-150-45-15</t>
  </si>
  <si>
    <t>1970 (termomodernozacja 2011)</t>
  </si>
  <si>
    <t>Pustak, cegła + oceiplenie styropian</t>
  </si>
  <si>
    <t>żelbeton</t>
  </si>
  <si>
    <t>blacha/blachodachówka</t>
  </si>
  <si>
    <t>Zespół Boisk Sportowych z zapleczem (ogrodzenie z siatki, szatnia, monitoring, oświetlenie) "ORLIK 2012"</t>
  </si>
  <si>
    <t>Wyposażenie i urządzenia w tym sprzęt nagłośnieniowy i muzyczny</t>
  </si>
  <si>
    <t>Sprzęt elektroniczny przenośny (notebook, projektor, dwuknałowy system z mikrofonami, laptop i aparat)</t>
  </si>
  <si>
    <t>NIP: 686-14-71-974</t>
  </si>
  <si>
    <t>Stropodachu</t>
  </si>
  <si>
    <t>Cegła</t>
  </si>
  <si>
    <t>beton</t>
  </si>
  <si>
    <t>blacha</t>
  </si>
  <si>
    <t>Sala Gimanstyczna</t>
  </si>
  <si>
    <t>-</t>
  </si>
  <si>
    <t>Oczyszczalnia</t>
  </si>
  <si>
    <t>Ogrodzenie boiska sportowego</t>
  </si>
  <si>
    <t>Wyposażenie i urzadzenia (w tym spzręt RTV, AGD oraz muzyczny i nagłośnieniowy)</t>
  </si>
  <si>
    <t>Sprzęt elektroniczny stacjonarny (komputery, urządzenia wielofunkcyjne itp..)</t>
  </si>
  <si>
    <t>Sprzęt elektroniczny przenośny (  tym aparaty, telefon komórkowy, laptopy, widoeprojektory, kamera, rzutniki)</t>
  </si>
  <si>
    <t>Centrale telefoniczne, telefony</t>
  </si>
  <si>
    <t xml:space="preserve">Monitoring </t>
  </si>
  <si>
    <t>żelbet</t>
  </si>
  <si>
    <t>Sala Gimnastyczna</t>
  </si>
  <si>
    <t>belki, płyty warstwowe</t>
  </si>
  <si>
    <t>blacha fałdowa</t>
  </si>
  <si>
    <t>belki drewniane</t>
  </si>
  <si>
    <t>blacha, eternit</t>
  </si>
  <si>
    <t>tworzywo sztuczne</t>
  </si>
  <si>
    <t>ok. 1910 / 1920</t>
  </si>
  <si>
    <t>beton ognioodporny</t>
  </si>
  <si>
    <t xml:space="preserve">beton </t>
  </si>
  <si>
    <t>papa</t>
  </si>
  <si>
    <t>Szkoła Podstawowa Nr 1 im. Marszałka Józefa Piłsudskiego w Wesołej, Wesoła 401, 36-233 Wesoła</t>
  </si>
  <si>
    <t>NIP: 686-15-87-062</t>
  </si>
  <si>
    <t>Budynek szkoły wraz z ogrodzeniem</t>
  </si>
  <si>
    <t>Cegła / pustak</t>
  </si>
  <si>
    <t xml:space="preserve"> beton</t>
  </si>
  <si>
    <t>drewniane belki</t>
  </si>
  <si>
    <t>pustak</t>
  </si>
  <si>
    <t>podwieszany</t>
  </si>
  <si>
    <t>belki dreniane</t>
  </si>
  <si>
    <t>Sprzęt elektroniczny stacjonarny (min. tablica interaktywna)</t>
  </si>
  <si>
    <t>Sprzęt elektroniczny przenośny (laptop, rzutnik)</t>
  </si>
  <si>
    <t>Szkoła Podstawowa im. Świętego Jana Pawła II w Warze, Wara 247, 36-245 Nozdrzec</t>
  </si>
  <si>
    <t>NIP: 686-15-55-607</t>
  </si>
  <si>
    <t>Budynek szkoły z ogrodzeniem i infrastruktura</t>
  </si>
  <si>
    <t>cegła, beton, suporex</t>
  </si>
  <si>
    <t>Budynek sali Gimnastycznej wraz z ogrodzeniem i infrastrukturą</t>
  </si>
  <si>
    <t xml:space="preserve">Mini boisko do piłkarskie </t>
  </si>
  <si>
    <t xml:space="preserve">Wyposażenie i urządzenia w tym sprzet myzyczny i nagłośnieniowy oraz agregat </t>
  </si>
  <si>
    <t>Sprzęt nagłaśniający</t>
  </si>
  <si>
    <t>Szkoła Podstawowa im. Kardynała Stefana Wyszyńskiego w Hłudnie, Hłudno 89, 36-245 Nozdrzec</t>
  </si>
  <si>
    <t>NIP: 686-15-61-832</t>
  </si>
  <si>
    <t>drewniane krokwie</t>
  </si>
  <si>
    <t xml:space="preserve">Sala gimnastyczna </t>
  </si>
  <si>
    <t>suporex</t>
  </si>
  <si>
    <t>stalowe</t>
  </si>
  <si>
    <t>stal</t>
  </si>
  <si>
    <t>Wyposażenie i urządzenia</t>
  </si>
  <si>
    <t>Sprzęt elektroniczny stacjonarny (pracownie, internrtowe centrum informacji multimedialnej, tablice interaktywne, rzutniki multimedialne)</t>
  </si>
  <si>
    <t>Sprzęt elektroniczny stacjonarny (monitoringm Orlik)</t>
  </si>
  <si>
    <t>Szkoła Podstawowa w Nozdrzcu, Nozdrzec 227A, 36-245 Nozdrzec</t>
  </si>
  <si>
    <t>NIP: 686-15-05-673</t>
  </si>
  <si>
    <t>beton, cegła</t>
  </si>
  <si>
    <t xml:space="preserve">blacha </t>
  </si>
  <si>
    <t>Kompleks bosik sportowych</t>
  </si>
  <si>
    <t>Dróżki rowerowe</t>
  </si>
  <si>
    <t>Wyposażenie i urządzenia (kosiarka samobieżna, sprzet nagłasniajacy i muzyczny)</t>
  </si>
  <si>
    <t>Monitoring</t>
  </si>
  <si>
    <t>Środowiskowy Dom Samopomocy Izdebki, Izdebki 580, 36-245 Nozdrzec</t>
  </si>
  <si>
    <t>NIP: 686-154-20-88</t>
  </si>
  <si>
    <t>Budynek - dwór</t>
  </si>
  <si>
    <t>Sprzęt elektroniczny stacjonarny ( w tym monitoring, kserokopiarki, centrale, sysytemy alarmowe itp.)</t>
  </si>
  <si>
    <t xml:space="preserve">Budynki </t>
  </si>
  <si>
    <t>Budowle</t>
  </si>
  <si>
    <t xml:space="preserve">Wyposażennie i urządzenia </t>
  </si>
  <si>
    <t>B</t>
  </si>
  <si>
    <t>BUD</t>
  </si>
  <si>
    <t>W</t>
  </si>
  <si>
    <t>S</t>
  </si>
  <si>
    <t xml:space="preserve"> Przedmiot ubezpieczenia</t>
  </si>
  <si>
    <t xml:space="preserve">         Przedmiot ubezpieczenia</t>
  </si>
  <si>
    <t xml:space="preserve">      Przedmiot ubezpieczenia</t>
  </si>
  <si>
    <t xml:space="preserve">           Przedmiot ubezpieczenia</t>
  </si>
  <si>
    <t xml:space="preserve">       Przedmiot ubezpieczenia</t>
  </si>
  <si>
    <t xml:space="preserve">     Przedmiot ubezpieczenia</t>
  </si>
  <si>
    <t xml:space="preserve">   Przedmiot ubezpieczenia</t>
  </si>
  <si>
    <t xml:space="preserve">          Przedmiot ubezpieczenia</t>
  </si>
  <si>
    <t xml:space="preserve">  Przedmiot ubezpieczenia</t>
  </si>
  <si>
    <t xml:space="preserve">    Przedmiot ubezpieczenia</t>
  </si>
  <si>
    <t>Sprzet stacjonarny</t>
  </si>
  <si>
    <t>Sprzęt przenośny</t>
  </si>
  <si>
    <t>P</t>
  </si>
  <si>
    <t>A</t>
  </si>
  <si>
    <t>Nr rej.</t>
  </si>
  <si>
    <t>Marka</t>
  </si>
  <si>
    <t>Typ, model</t>
  </si>
  <si>
    <t>Rodzaj</t>
  </si>
  <si>
    <t>Poj.</t>
  </si>
  <si>
    <t>Ład.</t>
  </si>
  <si>
    <t>L.m.</t>
  </si>
  <si>
    <t xml:space="preserve">Rok prod. </t>
  </si>
  <si>
    <t>Nr nadwozia</t>
  </si>
  <si>
    <t>Aktualna suma AC</t>
  </si>
  <si>
    <t>Okres OC</t>
  </si>
  <si>
    <t>Okres AC</t>
  </si>
  <si>
    <t>Okres NW</t>
  </si>
  <si>
    <t>Volkswagen</t>
  </si>
  <si>
    <t>Caravelle</t>
  </si>
  <si>
    <t>osobowy</t>
  </si>
  <si>
    <t>WV2ZZZ7HZ9H038963</t>
  </si>
  <si>
    <t>01.01.2020 31.12.2020</t>
  </si>
  <si>
    <t>Urząd Gminy Nozdrzec, Nozdrzec 224, 36-245 Nozdrzec, REGON: 000549358</t>
  </si>
  <si>
    <t>RBR07MS</t>
  </si>
  <si>
    <t>Land Rover</t>
  </si>
  <si>
    <t>Defender 110</t>
  </si>
  <si>
    <t>SALLDHMF8MA941848</t>
  </si>
  <si>
    <t>x</t>
  </si>
  <si>
    <t>KUD2255</t>
  </si>
  <si>
    <t>Jelcz</t>
  </si>
  <si>
    <t>pożarniczy specjalny</t>
  </si>
  <si>
    <t>0199</t>
  </si>
  <si>
    <t>X</t>
  </si>
  <si>
    <t>RBRK833</t>
  </si>
  <si>
    <t>Mercedes-Benz</t>
  </si>
  <si>
    <t>Daimler</t>
  </si>
  <si>
    <t>30905010331914</t>
  </si>
  <si>
    <t>RBR18GW</t>
  </si>
  <si>
    <t>Gazela</t>
  </si>
  <si>
    <t>4X4 GRK</t>
  </si>
  <si>
    <t>Z32705707R004144</t>
  </si>
  <si>
    <t>KSD6642</t>
  </si>
  <si>
    <t>Star</t>
  </si>
  <si>
    <t>005</t>
  </si>
  <si>
    <t>00252P244C</t>
  </si>
  <si>
    <t>RBR46WU</t>
  </si>
  <si>
    <t>04891</t>
  </si>
  <si>
    <t>KSD7398</t>
  </si>
  <si>
    <t>Żuk</t>
  </si>
  <si>
    <t>A15C</t>
  </si>
  <si>
    <t>436422</t>
  </si>
  <si>
    <t>KUD7266</t>
  </si>
  <si>
    <t>08174</t>
  </si>
  <si>
    <t>FS Lublin</t>
  </si>
  <si>
    <t>RBR10FC</t>
  </si>
  <si>
    <t>Toyota</t>
  </si>
  <si>
    <t>Corolla Sedan 04-07</t>
  </si>
  <si>
    <t>NMTBC28E00R039632</t>
  </si>
  <si>
    <t>RBR 58SA</t>
  </si>
  <si>
    <t>ATEGO1329F</t>
  </si>
  <si>
    <t>WDB9763641L471904</t>
  </si>
  <si>
    <t>Gmina Nozdrzec, Nozdrzec 224, 36-245 Nozdrzec, REGON: 37044181, NIP: 686 15 55 599</t>
  </si>
  <si>
    <t>RBR 13515</t>
  </si>
  <si>
    <t>MAN</t>
  </si>
  <si>
    <t>L2007,45009TGM</t>
  </si>
  <si>
    <t>WMAN37ZZ4HY352523</t>
  </si>
  <si>
    <t>Alfa Romeo</t>
  </si>
  <si>
    <t>159 05-13 2.0 JTDMSPORT</t>
  </si>
  <si>
    <t>ZAR93900007285802</t>
  </si>
  <si>
    <t>Zielona  Karta</t>
  </si>
  <si>
    <t>RBR26311</t>
  </si>
  <si>
    <t>SUL332212X0036272</t>
  </si>
  <si>
    <t>05.08.2020  04.08.2021</t>
  </si>
  <si>
    <t>RBR15CC</t>
  </si>
  <si>
    <t xml:space="preserve">Ford </t>
  </si>
  <si>
    <t>Transit, 350</t>
  </si>
  <si>
    <t>WF0LXXBDFLSK72618</t>
  </si>
  <si>
    <t>OSP Hłudno, Hłudno 198, 36-245 Nozdrzec, Ubezpieczajacy: Urząd Gminy Nozdrzec, Nozdzrec 224, 36-245 Nozdrzec</t>
  </si>
  <si>
    <t>RBR41KE</t>
  </si>
  <si>
    <t>Z3B2705708R003115</t>
  </si>
  <si>
    <t>OSP Wesoła, Wesoła 55, 36-245 Nozdrzec, Ubezpieczajacy: Urząd Gminy Nozdrzec, Nozdrzec 224, 36-245 Nozdrzec</t>
  </si>
  <si>
    <t>RBR16CC</t>
  </si>
  <si>
    <t>OSP Wara, Wara 221, 36-245 Nozdrzec, Ubezpieczajacy: Urząd Gminy Nozdrzec, Nozdrzec 224, 36-245 Nozdrzec</t>
  </si>
  <si>
    <t>RBRP838</t>
  </si>
  <si>
    <t>SAM</t>
  </si>
  <si>
    <t>SAM 750</t>
  </si>
  <si>
    <t xml:space="preserve">przyczepa specjalna </t>
  </si>
  <si>
    <t>17095</t>
  </si>
  <si>
    <t>RBR19EU</t>
  </si>
  <si>
    <t>WF0XXXBGFX6B47721</t>
  </si>
  <si>
    <t>OSP Nozdrzec, Nozdrzec 63, 36-245 Nozdrzec, Ubezpieczajacy: Urząd Gminy Nozdrzec, Nozdzrec 224, 36-245 Nozdrzec</t>
  </si>
  <si>
    <t>RBRS498</t>
  </si>
  <si>
    <t>12447</t>
  </si>
  <si>
    <t>OSP Siedliska, Siedliska 80B, 36-245 Nozdrzec, Ubezpieczajacy: Urząd Gminy Nozdrzec, Nozdzrec 224, 36-245 Nozdrzec</t>
  </si>
  <si>
    <t>RBR44GS</t>
  </si>
  <si>
    <t>PEUGEOT</t>
  </si>
  <si>
    <t>PARTNER</t>
  </si>
  <si>
    <t>VF3GBKFWC96274480</t>
  </si>
  <si>
    <t>Gminny Ośrodek Pomocy Społecznej, Nozdrzec 224, 36-245 Nozdzec</t>
  </si>
  <si>
    <t>RBR01904</t>
  </si>
  <si>
    <t>WV2ZZZ7HZDH091478</t>
  </si>
  <si>
    <t>RBR23060*</t>
  </si>
  <si>
    <t xml:space="preserve">Caravelle </t>
  </si>
  <si>
    <t>WV2ZZZ7HZKH040530</t>
  </si>
  <si>
    <t>RBR23283</t>
  </si>
  <si>
    <t>TGM</t>
  </si>
  <si>
    <t>WMAN37ZZ9KY388845</t>
  </si>
  <si>
    <t>Ubezpieczony: OSP w Izdebkach, Izdebki 383A, 36-203 Izdebki, Regon: 181143621, Ubezpieczający: Gmina Nozdrzec, Nozdrzec 224,36-245 Nozdrzec, Regon: 37044181, NIP: 686 15 55 599</t>
  </si>
  <si>
    <t>*ASS rozszerzony</t>
  </si>
  <si>
    <t xml:space="preserve">Załącznik Nr 1d do SIWZ - Wykaz mienia do ubezpieczenia </t>
  </si>
  <si>
    <t>Zakładka Nr 1 - Wykaz mienia do ubezpieczenia od wszytskich ryzyk</t>
  </si>
  <si>
    <t>Zakładka Nr 3 - Wykaz pojazdów do ubezpieczenia GMINA NOZDRZEC</t>
  </si>
  <si>
    <t>RBR02WE*</t>
  </si>
  <si>
    <t>Zakładka Nr 2 - Wykaz sprzętu elektronicznego do ubezpieczenia od wszytskich ryzyk</t>
  </si>
  <si>
    <t>WłaŚciciel /Użytkownik</t>
  </si>
  <si>
    <t>Budynek szkoły (po byłej SP Nr 4 w Izdebkach)</t>
  </si>
  <si>
    <t>Sala Gimnastyczna (po byłej SP Nr 4 w Izdebkach)</t>
  </si>
  <si>
    <t>Budynek gospodarczy (po byłej SP Nr 4 w Izdebkach)</t>
  </si>
  <si>
    <t>Oczyszczalnia ścieków przy szkole (po byłej SP Nr 4 w Izdebkach)</t>
  </si>
  <si>
    <t>Budynek szkoły (po termomodernizacji) - (po byłej SP Nr 1 w Izdebkach)</t>
  </si>
  <si>
    <t>Budynek sali Gimnastycznej (po byłej SP Nr 1 w Izdebkach)</t>
  </si>
  <si>
    <t>Kompleks boisk sportowych w ramach programu "Moje Boisko Orlik 2012" Orlik (boisko + pomieszczenie saniarne) - (po byłej SP Nr 1 w Izdebkach)</t>
  </si>
  <si>
    <t>Oczyszczalnia (po byłej SP Nr 1 w Izdebkach)</t>
  </si>
  <si>
    <t>Wyposażenie i urządzenia ( w tym sprzet AGD i RTV, myzyczny , oświetleniowy, mikrofon bezprzewodowy, sprzet nagłaśniajacy oraz ksiarki) - (po byłej SP Nr 1 w Izdebkach)</t>
  </si>
  <si>
    <t>Szkoła Podstawowa im. św. Jadwigi Królowej Polski w Izdebkach, 36-203 Izdebki 282</t>
  </si>
  <si>
    <t>Sprzęt elektroniczny stacjonarny (po byłej SP Nr 4 w Izdebkach)</t>
  </si>
  <si>
    <t>Sprzęt elektroniczny stacjonarny (pracownie komp., telefax, urządzenia wielofunkcyjne, tablica interaktywna) - (po byłej SP Nr 1 w Izbdekach)</t>
  </si>
  <si>
    <t>Centrale telefoniczne, telefony - (po byłej SP Nr 1 w Izbdekach)</t>
  </si>
  <si>
    <t>Monitoring (monitoring - kamery wew. I zewn. + rejestrator) - (po byłej SP Nr 1 w Izbdekach)</t>
  </si>
  <si>
    <t>Sprzęt elektroniczny przenośny (projektor, widoeprojektor, laptopy, aparaty itp.) - (po byłej SP Nr 1 w Izbdekach)</t>
  </si>
  <si>
    <t xml:space="preserve">12. </t>
  </si>
  <si>
    <t>Jednostka</t>
  </si>
  <si>
    <t>Zabezpieczenia przeciwkradziezowe</t>
  </si>
  <si>
    <t>Zabezpieczenia przeciwpożarowe</t>
  </si>
  <si>
    <t xml:space="preserve">Urząd Gminy Nozdrzec </t>
  </si>
  <si>
    <t>Buydnki UG</t>
  </si>
  <si>
    <t>2 zamki w drzwiach wejsciowych, kraty w oknach, cześ cnirychomości posiada monitoring</t>
  </si>
  <si>
    <t>Zgodnie z przepisami prawa</t>
  </si>
  <si>
    <t xml:space="preserve">Zespół Ekonomoczno-Administarcyjny Szkół </t>
  </si>
  <si>
    <t>Mieści się w budynku UG</t>
  </si>
  <si>
    <t>Gminny Ośrodek Kultury w Nozdrzcu</t>
  </si>
  <si>
    <t>Budynek CK</t>
  </si>
  <si>
    <t xml:space="preserve">.-  2 zamki w drzwiach wejsciowych,  </t>
  </si>
  <si>
    <t xml:space="preserve">Gminny Ośrodek Pomocy Społecznej w Nozdrzcu </t>
  </si>
  <si>
    <t xml:space="preserve">Szkoła Podstawowa w Siedliskach </t>
  </si>
  <si>
    <t>Co najmniej 2 zamki wielozastawkowe w  drzwiach zewnętrznych, okratowane okna budynku</t>
  </si>
  <si>
    <t>Zgodnie z przepisami ppoż (6 szt. Hydrantów zew., brak gaśnic i hydrantów wew.,  sprawne urządzenia odgromowe)</t>
  </si>
  <si>
    <t>Co najmniej 2 zamki wielozastawkowe w  drzwiach zewnętrznych,</t>
  </si>
  <si>
    <t>Zgodnie z przepisami ppoż. (gaśnice i agregaty)</t>
  </si>
  <si>
    <t xml:space="preserve">Szkoła Podstawowa nr 2 w Wesołej </t>
  </si>
  <si>
    <t>Co najmniej 2 zamki wielozastawkowe w  drzwiach zewnętrznych,  alarm w miejscu zdarzenia</t>
  </si>
  <si>
    <t>Zgodnie z przepisami ppoż (7 szt. gaśnic, 4 hydranty wew., sprawne urządzenia odgromowe)</t>
  </si>
  <si>
    <t>brak danych</t>
  </si>
  <si>
    <t xml:space="preserve">Co najmniej 2 zamki wielozastawkowe w kazdych drzwiach zewnętrznych, </t>
  </si>
  <si>
    <t>Zgodnie z przepisami ppoż (5 szt. gaśnic, 2 hydranty wew., sprawne urządzenia odgromowe)</t>
  </si>
  <si>
    <t>Budynek gospodarczy</t>
  </si>
  <si>
    <t>Zgodnie z przepisami ppoż., brak sprawnych urządzeń odgromowych</t>
  </si>
  <si>
    <t xml:space="preserve">Budynek szkoły </t>
  </si>
  <si>
    <t>Co najmniej 2 zamki wielozastawkowe w kazdych drzwiach zewnętrznych,  alarm w miejscu zdarzenia</t>
  </si>
  <si>
    <t>Zgodnie z przepisami ppoż (6 szt. gaśnic, 2 hydranty wew., sprawne urządzenia odgromowe)</t>
  </si>
  <si>
    <t>Buydnek sali Gimnastycznej</t>
  </si>
  <si>
    <t>Zgodnie z przepisami ppoż (2 szt. gaśnic, 2 hydranty wew., sprawne urządzenia odgromowe)</t>
  </si>
  <si>
    <t>Szkoła Podstawowa Nr 1 w Warze (dawny Zespół Szkół)</t>
  </si>
  <si>
    <t>Co najmniej 2 zamki wielozastawkowe w kazdych drzwiach zewnętrznych, stały dozór na zew. i wew.,  alarm w miejscu zdarzenia</t>
  </si>
  <si>
    <t xml:space="preserve">Budynek sali Gimnastycznej </t>
  </si>
  <si>
    <t xml:space="preserve"> Szkoła Podstawowa w Nozdrzcu (dawny Zespół Szkół)</t>
  </si>
  <si>
    <t>Co najmniej 2 zamki wielozastawkowe w kazdych drzwiach zewnętrznych, alarm w miejscu zdarzenia</t>
  </si>
  <si>
    <t>Zgodnie z przepismai ppoż (12 gaśnic, 8 hydrantów wew., sprawne urządzeni odgromowe)</t>
  </si>
  <si>
    <t>Zgodnie z przepismai ppoż (4 gaśnic, 2 hydranty wew., sprawne urządzeni odgromowe)</t>
  </si>
  <si>
    <t>Środowiskowy Dom Samopomocy Izdebki</t>
  </si>
  <si>
    <t>Rodzaj ubezpieczenia</t>
  </si>
  <si>
    <t>2014 r.</t>
  </si>
  <si>
    <t>2015 r.</t>
  </si>
  <si>
    <t>2016 r.</t>
  </si>
  <si>
    <t>2017 r.</t>
  </si>
  <si>
    <t>Ilość szkód</t>
  </si>
  <si>
    <t>Wartość</t>
  </si>
  <si>
    <t>Mienie od ognia i innych zdarzeń losowych / Ryzyka ogniowe</t>
  </si>
  <si>
    <t>Mienie od kradzieży z włamaniem i rabunku / Ryzyka kradziezowe</t>
  </si>
  <si>
    <t>Przedmioty szklane od stłuczenia</t>
  </si>
  <si>
    <t>Odpowiedzialność cywilna</t>
  </si>
  <si>
    <t>Sprzęt elektroniczny</t>
  </si>
  <si>
    <t>NNW sołtysów</t>
  </si>
  <si>
    <t>Ubezpieczenia komunikacyjne OC</t>
  </si>
  <si>
    <t>Ubezpieczenia komunikacyjne AC</t>
  </si>
  <si>
    <t>Ubezpieczenia komunikacyjne NNW</t>
  </si>
  <si>
    <t>RAZEM</t>
  </si>
  <si>
    <t>* największa szkoda wynosi 11 187,00 zł i dotyczytła awarii wod-kan</t>
  </si>
  <si>
    <t>Głowne przyczyny szkód to:</t>
  </si>
  <si>
    <t>.- przepięcie</t>
  </si>
  <si>
    <t>.-zaleganie sniegu i lodu</t>
  </si>
  <si>
    <t>.-awaria wod-kan</t>
  </si>
  <si>
    <t>.-dewastacja</t>
  </si>
  <si>
    <t>Zgodnie z przepisami ppoż (gaśnice,  hydranty wewnetrzne - 1 szt.,sprawne urządzenia odgromowe, urządzenia sygnalizujące powstanie pożaru)</t>
  </si>
  <si>
    <t>Co najmniej 2 zamki wielozastawkowe w  drzwiach zewnętrznych, alarm tylko na miejscu</t>
  </si>
  <si>
    <t>Zgodnie z przepisami ppoż (gaśnice,  hydranty zewnętrze  - 1 szt.,sprawne urządzenia odgromowe)</t>
  </si>
  <si>
    <t>Co najmniej 2 zamki wielozastawkowe w  drzwiach zewnętrznych</t>
  </si>
  <si>
    <t>Szkoła Podstawowa w Wesołej</t>
  </si>
  <si>
    <t xml:space="preserve">Szkoła Podstawowa im. Kardynała Stefana Wyszyńskiego w Hłudnie </t>
  </si>
  <si>
    <t>Co najmniej 2 zamki wielozastawkowe w kazdych drzwiach zewnętrznych, alarm tylko w miejscu zdarzenia</t>
  </si>
  <si>
    <t>Zgodnie z przepisami ppoż (10 gaśnic, 3 hydranty wew., sprawne urządzenia odgromowe)</t>
  </si>
  <si>
    <t>1980 (termomodernizacja wymiana okien, 2012)</t>
  </si>
  <si>
    <t>Winda (wbudowana w łacznik Sali gimnastycznej i szkoły)</t>
  </si>
  <si>
    <t>Zespół Boisk Sportowych "Orlik 2012" (sztuczna trawa i nawierzchnia syntetyczna z ogrodzeniem stalowym i stalowymi elementami sportowymi).</t>
  </si>
  <si>
    <t>bton</t>
  </si>
  <si>
    <t>dschówki</t>
  </si>
  <si>
    <t>Zgodnie z przepisami prawa (urządzenie sygnalizujące powsatnie pożąru, 6 gaśnic)</t>
  </si>
  <si>
    <t xml:space="preserve">  2 zamki w drzwiach wejsciowych, teren ogrodzony, system alarmujący słuzby z całodobowa ochroną</t>
  </si>
  <si>
    <t xml:space="preserve">data przekazania ŚDS w Izdebkach przez UG - 31.12.2003, (2017 - remont tarasu zewnetrzngo) </t>
  </si>
  <si>
    <t>Budynek - dwór (pod konserwtorem zabytków)</t>
  </si>
  <si>
    <t>Ogrodzenie - metalowe</t>
  </si>
  <si>
    <t>Centrale, faxy</t>
  </si>
  <si>
    <t>Wyposażenie i urządznia ( w tym sprzęt medyczny - rehabilitacyjny, namioty, kosiarki, itp..)</t>
  </si>
  <si>
    <t>BRAK NR</t>
  </si>
  <si>
    <t xml:space="preserve">HUSQVARNA </t>
  </si>
  <si>
    <t>TC139T</t>
  </si>
  <si>
    <t xml:space="preserve">TRAKTOR OGRODNICZY </t>
  </si>
  <si>
    <t>ŚDS/V/52/592/1</t>
  </si>
  <si>
    <t xml:space="preserve">Ubezpieczający/ Ubezpieczony:  Środowiskowy Dom Samopomocy w izdebkach, Izdebki 580, 36-203 Izdebki, </t>
  </si>
  <si>
    <t xml:space="preserve">Ubezpieczony: Gmina Nozdrzec, Nozdrzec 224, 36-245 Nozdrzec, REGON: 37044181, NIP: 686 15 55 599, Ubezpieczający/ Użytkownik: Środowiskowy Dom Samopomocy w izdebkach, Izdebki 580, 36-203 Izdebki, </t>
  </si>
  <si>
    <t>Zgodnie z przepisami ppoż (9 gaśnic, 5 hydrantów wew., sprawne urządzenia odgromowe)</t>
  </si>
  <si>
    <t>2018 r.</t>
  </si>
  <si>
    <t>2019 r.</t>
  </si>
  <si>
    <t>4**</t>
  </si>
  <si>
    <t>1***</t>
  </si>
  <si>
    <t>***szkody do regresu</t>
  </si>
  <si>
    <t>**największa szkoda wybosi 12 552,11 zł i dotyczyła awaria wod-kan</t>
  </si>
  <si>
    <t>7*</t>
  </si>
  <si>
    <t xml:space="preserve">Załącznik Nr 1d do SIWZ - Wykaz danych do ubezpieczenia oraz oceny ryzyka </t>
  </si>
  <si>
    <t>Zakłada Nr 5 - Przebieg ubezpieczenia</t>
  </si>
  <si>
    <t>Dotychczasowy przebieg ubezpieczeń (wypłacone odszkodowania, ustanowione rezerwy) stan na dzień 30.09.2019 r.</t>
  </si>
  <si>
    <t>Zakładka Nr 4 - Zabepieczeń przeciwpożarowych oraz przeciwkradzieżowych GMINY NOZDRZEC</t>
  </si>
  <si>
    <t>Zakład Gospodarki Komunalnej w Nozdrzcu</t>
  </si>
  <si>
    <t xml:space="preserve">Szkoła Podstawowa im. św. Jadwigi Królowej Polski w Izdebkach </t>
  </si>
  <si>
    <t xml:space="preserve">budynki po byłej Szkołe Podstawowej nr 4 w Izdebkach </t>
  </si>
  <si>
    <t xml:space="preserve">budynki po byłej Szkole Podstawowej Nr 1 w Izdebkach </t>
  </si>
  <si>
    <t>Budynek magazynowy Wesoła</t>
  </si>
  <si>
    <t>Dom Rolnika Ujazdy</t>
  </si>
  <si>
    <t>Dom Strażaka Ujazdy</t>
  </si>
  <si>
    <t>Budynek szkoły Huta Poręby</t>
  </si>
  <si>
    <t>Budynek mieszklano - gospodarczy Nozdrzec 127</t>
  </si>
  <si>
    <t>Szatnia Hłudno</t>
  </si>
  <si>
    <t xml:space="preserve">Budynek gospodarczy po WZWet </t>
  </si>
  <si>
    <t>Budynek punktu skupu żywca w Nozdrzcu - PSZOK</t>
  </si>
  <si>
    <t>Budynek gospodarczy przy SzP Nr 4 Wesoła</t>
  </si>
  <si>
    <t>Remiza OSP Izdebki</t>
  </si>
  <si>
    <t>Oświetlenie uliczne Rudawiec etap II</t>
  </si>
  <si>
    <t>Oświetlenie drogowe Huta Poręby Izdebki</t>
  </si>
  <si>
    <t>Oświetlenie uliczne Rudawiec</t>
  </si>
  <si>
    <t>Oświetlenie uliczne Nozdrzec Ryta G.</t>
  </si>
  <si>
    <t>Ogrodzenie oczyszczalni</t>
  </si>
  <si>
    <t>Ogrodzenie studni Huta Poręby</t>
  </si>
  <si>
    <t>Oświetlenie terenu Huta Poręby</t>
  </si>
  <si>
    <t>Trasy rowerowe w polsce wschodniej</t>
  </si>
  <si>
    <t>Przebudowa stidni wodociągowej zbiorników  - Stacji uzdatniania Wodys Ujazdy</t>
  </si>
  <si>
    <t>Oczyszczalni aścieków Huta Poręby</t>
  </si>
  <si>
    <t>Oświetlenei drogi Izdebki</t>
  </si>
  <si>
    <t>Oczyszczalnia ścieków Huta Poręby</t>
  </si>
  <si>
    <t>Oświetlenie uliczne Nozdrzec Góra</t>
  </si>
  <si>
    <t>Zbiornik oczyszczalni ścieków Huta Poręby</t>
  </si>
  <si>
    <t xml:space="preserve">Parking UG </t>
  </si>
  <si>
    <t>Ogrodzenie stacji i studni Wogociąg Ujazdy</t>
  </si>
  <si>
    <t>Wita stalowa Nozdrzec</t>
  </si>
  <si>
    <t>Ogrodzenie WzWET Wesoła</t>
  </si>
  <si>
    <t>Wyposażenie i urządzenia gr. 5 (w tym klimatyzatory)</t>
  </si>
  <si>
    <t>Przepompownia ściekow Nozdrzec (gr. 6)</t>
  </si>
  <si>
    <t>Oczyszczalnia "BOLIBOK" Nozdrzec (gr. 6)</t>
  </si>
  <si>
    <t>Ogrodzenie terenu oczyszczalnia Nozdrzec (gr. 6)</t>
  </si>
  <si>
    <t>Stacja uzdatniania wody OSP Wesoła (gr. 6)</t>
  </si>
  <si>
    <t>Stacja uzdatniania wody w buydnku UG Nozdrzec</t>
  </si>
  <si>
    <t>Wyposażenie i urządzenia gr. 6 (bez elektroniki,  w tym klimatyzatory)</t>
  </si>
  <si>
    <t>Monitoring wizyny, centrale, faxy gr.6</t>
  </si>
  <si>
    <t xml:space="preserve"> Wyposażenie i urządzenia gr 4 (kmpresor)</t>
  </si>
  <si>
    <t>Sprzet komputerowy - Wykluczenie cyfrowe etap I (zestawy komputerowe, routery, urzadznie wielofunkcyjne) - mienie Biblioteki</t>
  </si>
  <si>
    <t>boisko - sztuczna trawa,pomieszczenia sanitarne - ściany - płyta OSB + tapeta</t>
  </si>
  <si>
    <t>RBR20KA</t>
  </si>
  <si>
    <t xml:space="preserve">Zielona Karta </t>
  </si>
  <si>
    <t>Szkoła Podstawowa im. Aleksandra Fredry w Nozdrzcu, Nozdrzec 227A, 36-245 Nozdrzec</t>
  </si>
  <si>
    <t>Środowiskowy Dom Samopomocy im. Anny, Izdebki 580, 36-245 Nozdrzec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</si>
</sst>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#,##0.00\ &quot;zł&quot;;\-#,##0.0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00\ _z_ł_-;\-* #,##0.0000\ _z_ł_-;_-* &quot;-&quot;????\ _z_ł_-;_-@_-"/>
  </numFmts>
  <fonts count="2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b/>
      <sz val="10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rgb="FF0070C0"/>
      <name val="Cambria"/>
      <family val="1"/>
      <charset val="238"/>
      <scheme val="major"/>
    </font>
    <font>
      <sz val="10"/>
      <color theme="0" tint="-0.249977111117893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0"/>
      <color rgb="FFFF000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rgb="FFFF0000"/>
      <name val="Cambria"/>
      <family val="1"/>
      <charset val="238"/>
      <scheme val="major"/>
    </font>
    <font>
      <b/>
      <sz val="11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b/>
      <u/>
      <sz val="10"/>
      <color theme="1"/>
      <name val="Cambria"/>
      <family val="1"/>
      <charset val="238"/>
    </font>
    <font>
      <b/>
      <sz val="10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0"/>
      <name val="Cambria"/>
      <family val="1"/>
      <charset val="238"/>
      <scheme val="major"/>
    </font>
    <font>
      <i/>
      <sz val="10"/>
      <name val="Cambria"/>
      <family val="1"/>
      <charset val="238"/>
      <scheme val="major"/>
    </font>
    <font>
      <sz val="10"/>
      <color theme="0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 diagonalUp="1" diagonalDown="1"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 diagonalDown="1"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 diagonalDown="1">
      <left style="double">
        <color indexed="64"/>
      </left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 diagonalUp="1" diagonalDown="1">
      <left style="double">
        <color indexed="64"/>
      </left>
      <right style="double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 diagonalUp="1" diagonalDown="1">
      <left style="double">
        <color indexed="64"/>
      </left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 diagonalDown="1"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 diagonalUp="1" diagonalDown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22">
    <xf numFmtId="0" fontId="0" fillId="0" borderId="0" xfId="0"/>
    <xf numFmtId="0" fontId="5" fillId="0" borderId="5" xfId="1" applyFont="1" applyFill="1" applyBorder="1" applyAlignment="1">
      <alignment horizontal="center" vertical="center"/>
    </xf>
    <xf numFmtId="2" fontId="5" fillId="0" borderId="5" xfId="1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/>
    </xf>
    <xf numFmtId="2" fontId="5" fillId="0" borderId="6" xfId="1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/>
    <xf numFmtId="44" fontId="5" fillId="0" borderId="0" xfId="1" applyNumberFormat="1" applyFont="1" applyFill="1" applyBorder="1"/>
    <xf numFmtId="0" fontId="5" fillId="0" borderId="0" xfId="1" applyFont="1" applyFill="1" applyBorder="1" applyAlignment="1">
      <alignment wrapText="1"/>
    </xf>
    <xf numFmtId="0" fontId="5" fillId="0" borderId="13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5" fillId="0" borderId="5" xfId="1" applyNumberFormat="1" applyFont="1" applyFill="1" applyBorder="1" applyAlignment="1">
      <alignment horizontal="center" vertical="center" wrapText="1"/>
    </xf>
    <xf numFmtId="0" fontId="5" fillId="0" borderId="6" xfId="1" applyNumberFormat="1" applyFont="1" applyFill="1" applyBorder="1" applyAlignment="1">
      <alignment horizontal="center" vertical="center" wrapText="1"/>
    </xf>
    <xf numFmtId="2" fontId="5" fillId="0" borderId="13" xfId="1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4" fillId="2" borderId="2" xfId="1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wrapText="1"/>
    </xf>
    <xf numFmtId="44" fontId="5" fillId="0" borderId="0" xfId="0" applyNumberFormat="1" applyFont="1" applyFill="1" applyBorder="1"/>
    <xf numFmtId="0" fontId="5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wrapText="1"/>
    </xf>
    <xf numFmtId="165" fontId="5" fillId="0" borderId="0" xfId="1" applyNumberFormat="1" applyFont="1" applyFill="1" applyBorder="1" applyAlignment="1">
      <alignment wrapText="1"/>
    </xf>
    <xf numFmtId="165" fontId="5" fillId="0" borderId="0" xfId="1" applyNumberFormat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/>
    </xf>
    <xf numFmtId="44" fontId="4" fillId="2" borderId="11" xfId="0" applyNumberFormat="1" applyFont="1" applyFill="1" applyBorder="1" applyAlignment="1">
      <alignment horizontal="center" vertical="center" wrapText="1"/>
    </xf>
    <xf numFmtId="2" fontId="4" fillId="2" borderId="11" xfId="1" applyNumberFormat="1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0" fontId="4" fillId="2" borderId="11" xfId="1" applyNumberFormat="1" applyFont="1" applyFill="1" applyBorder="1" applyAlignment="1">
      <alignment horizontal="center" vertical="center" wrapText="1"/>
    </xf>
    <xf numFmtId="165" fontId="4" fillId="2" borderId="11" xfId="1" applyNumberFormat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44" fontId="4" fillId="2" borderId="2" xfId="1" applyNumberFormat="1" applyFont="1" applyFill="1" applyBorder="1" applyAlignment="1">
      <alignment horizontal="center" vertical="center" wrapText="1"/>
    </xf>
    <xf numFmtId="44" fontId="4" fillId="2" borderId="2" xfId="1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wrapText="1"/>
    </xf>
    <xf numFmtId="0" fontId="5" fillId="0" borderId="13" xfId="1" applyNumberFormat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15" xfId="1" applyNumberFormat="1" applyFont="1" applyFill="1" applyBorder="1" applyAlignment="1">
      <alignment horizontal="center" vertical="center"/>
    </xf>
    <xf numFmtId="2" fontId="5" fillId="0" borderId="22" xfId="1" applyNumberFormat="1" applyFont="1" applyFill="1" applyBorder="1" applyAlignment="1">
      <alignment horizontal="center" vertical="center"/>
    </xf>
    <xf numFmtId="0" fontId="5" fillId="0" borderId="21" xfId="1" applyNumberFormat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0" borderId="18" xfId="1" applyNumberFormat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center" wrapText="1" indent="5"/>
    </xf>
    <xf numFmtId="0" fontId="4" fillId="2" borderId="19" xfId="1" applyFont="1" applyFill="1" applyBorder="1" applyAlignment="1">
      <alignment horizontal="center" vertical="center" wrapText="1"/>
    </xf>
    <xf numFmtId="0" fontId="5" fillId="2" borderId="19" xfId="0" applyFont="1" applyFill="1" applyBorder="1"/>
    <xf numFmtId="0" fontId="4" fillId="2" borderId="1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/>
    </xf>
    <xf numFmtId="0" fontId="4" fillId="2" borderId="25" xfId="1" applyFont="1" applyFill="1" applyBorder="1" applyAlignment="1">
      <alignment horizontal="center" vertical="center"/>
    </xf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5" fillId="2" borderId="0" xfId="0" applyFont="1" applyFill="1" applyBorder="1" applyAlignment="1"/>
    <xf numFmtId="0" fontId="5" fillId="2" borderId="26" xfId="0" applyFont="1" applyFill="1" applyBorder="1" applyAlignment="1"/>
    <xf numFmtId="0" fontId="4" fillId="2" borderId="27" xfId="0" applyFont="1" applyFill="1" applyBorder="1" applyAlignment="1">
      <alignment horizontal="left" vertical="center" wrapText="1" indent="5"/>
    </xf>
    <xf numFmtId="0" fontId="4" fillId="2" borderId="27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5"/>
    </xf>
    <xf numFmtId="0" fontId="5" fillId="0" borderId="28" xfId="1" applyNumberFormat="1" applyFont="1" applyFill="1" applyBorder="1" applyAlignment="1">
      <alignment horizontal="center" vertical="center" wrapText="1"/>
    </xf>
    <xf numFmtId="0" fontId="5" fillId="0" borderId="28" xfId="1" applyFont="1" applyFill="1" applyBorder="1" applyAlignment="1">
      <alignment horizontal="center" vertical="center" wrapText="1"/>
    </xf>
    <xf numFmtId="2" fontId="5" fillId="0" borderId="7" xfId="1" applyNumberFormat="1" applyFont="1" applyFill="1" applyBorder="1" applyAlignment="1">
      <alignment horizontal="center" vertical="center"/>
    </xf>
    <xf numFmtId="2" fontId="5" fillId="2" borderId="24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0" applyFont="1"/>
    <xf numFmtId="0" fontId="5" fillId="0" borderId="4" xfId="1" applyFont="1" applyBorder="1" applyAlignment="1">
      <alignment horizontal="center" vertical="center"/>
    </xf>
    <xf numFmtId="0" fontId="5" fillId="0" borderId="4" xfId="1" applyFont="1" applyBorder="1" applyAlignment="1">
      <alignment horizontal="centerContinuous" vertical="center" wrapText="1"/>
    </xf>
    <xf numFmtId="44" fontId="5" fillId="0" borderId="4" xfId="1" applyNumberFormat="1" applyFont="1" applyBorder="1" applyAlignment="1">
      <alignment horizontal="centerContinuous" vertical="center"/>
    </xf>
    <xf numFmtId="2" fontId="5" fillId="0" borderId="14" xfId="1" applyNumberFormat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 wrapText="1"/>
    </xf>
    <xf numFmtId="165" fontId="5" fillId="0" borderId="14" xfId="1" applyNumberFormat="1" applyFont="1" applyBorder="1" applyAlignment="1">
      <alignment horizontal="center" vertical="center" wrapText="1"/>
    </xf>
    <xf numFmtId="2" fontId="5" fillId="0" borderId="32" xfId="1" applyNumberFormat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 wrapText="1"/>
    </xf>
    <xf numFmtId="165" fontId="5" fillId="0" borderId="31" xfId="1" applyNumberFormat="1" applyFont="1" applyBorder="1" applyAlignment="1">
      <alignment horizontal="center" vertical="center" wrapText="1"/>
    </xf>
    <xf numFmtId="0" fontId="5" fillId="0" borderId="33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165" fontId="5" fillId="0" borderId="16" xfId="1" applyNumberFormat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165" fontId="5" fillId="0" borderId="0" xfId="1" applyNumberFormat="1" applyFont="1" applyAlignment="1">
      <alignment vertical="center" wrapText="1"/>
    </xf>
    <xf numFmtId="44" fontId="5" fillId="0" borderId="0" xfId="1" applyNumberFormat="1" applyFont="1" applyAlignment="1">
      <alignment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2" xfId="1" applyFont="1" applyBorder="1" applyAlignment="1">
      <alignment horizontal="centerContinuous" vertical="center" wrapText="1"/>
    </xf>
    <xf numFmtId="2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165" fontId="5" fillId="0" borderId="0" xfId="1" applyNumberFormat="1" applyFont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 indent="5"/>
    </xf>
    <xf numFmtId="0" fontId="5" fillId="0" borderId="29" xfId="1" applyFont="1" applyBorder="1" applyAlignment="1">
      <alignment horizontal="center" vertical="center" wrapText="1"/>
    </xf>
    <xf numFmtId="0" fontId="5" fillId="0" borderId="30" xfId="1" applyFont="1" applyBorder="1" applyAlignment="1">
      <alignment vertical="center" wrapText="1"/>
    </xf>
    <xf numFmtId="44" fontId="5" fillId="0" borderId="30" xfId="1" applyNumberFormat="1" applyFont="1" applyBorder="1" applyAlignment="1">
      <alignment horizontal="right" vertical="center" wrapText="1"/>
    </xf>
    <xf numFmtId="2" fontId="5" fillId="0" borderId="30" xfId="1" applyNumberFormat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165" fontId="5" fillId="0" borderId="30" xfId="1" applyNumberFormat="1" applyFont="1" applyBorder="1" applyAlignment="1">
      <alignment horizontal="center" vertical="center" wrapText="1"/>
    </xf>
    <xf numFmtId="0" fontId="5" fillId="0" borderId="36" xfId="1" applyFont="1" applyBorder="1" applyAlignment="1">
      <alignment horizontal="center" vertical="center" wrapText="1"/>
    </xf>
    <xf numFmtId="0" fontId="5" fillId="0" borderId="37" xfId="1" applyFont="1" applyBorder="1" applyAlignment="1">
      <alignment horizontal="center" vertical="center" wrapText="1"/>
    </xf>
    <xf numFmtId="0" fontId="5" fillId="0" borderId="32" xfId="1" applyFont="1" applyBorder="1" applyAlignment="1">
      <alignment vertical="center" wrapText="1"/>
    </xf>
    <xf numFmtId="44" fontId="5" fillId="0" borderId="32" xfId="1" applyNumberFormat="1" applyFont="1" applyBorder="1" applyAlignment="1">
      <alignment horizontal="right" vertical="center" wrapText="1"/>
    </xf>
    <xf numFmtId="2" fontId="5" fillId="0" borderId="32" xfId="1" applyNumberFormat="1" applyFont="1" applyBorder="1" applyAlignment="1">
      <alignment horizontal="center" vertical="center" wrapText="1"/>
    </xf>
    <xf numFmtId="165" fontId="5" fillId="0" borderId="32" xfId="1" applyNumberFormat="1" applyFont="1" applyBorder="1" applyAlignment="1">
      <alignment horizontal="center" vertical="center" wrapText="1"/>
    </xf>
    <xf numFmtId="0" fontId="5" fillId="0" borderId="38" xfId="1" applyFont="1" applyBorder="1" applyAlignment="1">
      <alignment horizontal="center" vertical="center" wrapText="1"/>
    </xf>
    <xf numFmtId="2" fontId="5" fillId="0" borderId="31" xfId="1" applyNumberFormat="1" applyFont="1" applyBorder="1" applyAlignment="1">
      <alignment horizontal="center" vertical="center" wrapText="1"/>
    </xf>
    <xf numFmtId="0" fontId="5" fillId="0" borderId="39" xfId="1" applyFont="1" applyBorder="1" applyAlignment="1">
      <alignment horizontal="center" vertical="center" wrapText="1"/>
    </xf>
    <xf numFmtId="0" fontId="5" fillId="0" borderId="40" xfId="1" applyFont="1" applyBorder="1" applyAlignment="1">
      <alignment vertical="center" wrapText="1"/>
    </xf>
    <xf numFmtId="2" fontId="5" fillId="0" borderId="16" xfId="1" applyNumberFormat="1" applyFont="1" applyBorder="1" applyAlignment="1">
      <alignment horizontal="center" vertical="center" wrapText="1"/>
    </xf>
    <xf numFmtId="2" fontId="5" fillId="0" borderId="40" xfId="1" applyNumberFormat="1" applyFont="1" applyBorder="1" applyAlignment="1">
      <alignment horizontal="center" vertical="center" wrapText="1"/>
    </xf>
    <xf numFmtId="2" fontId="9" fillId="0" borderId="0" xfId="1" applyNumberFormat="1" applyFont="1" applyAlignment="1">
      <alignment horizontal="center" vertical="center" wrapText="1"/>
    </xf>
    <xf numFmtId="2" fontId="5" fillId="0" borderId="0" xfId="1" applyNumberFormat="1" applyFont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0" borderId="37" xfId="1" applyFont="1" applyBorder="1" applyAlignment="1">
      <alignment horizontal="center" vertical="center"/>
    </xf>
    <xf numFmtId="44" fontId="5" fillId="0" borderId="0" xfId="1" applyNumberFormat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4" fillId="2" borderId="4" xfId="1" applyFont="1" applyFill="1" applyBorder="1" applyAlignment="1">
      <alignment horizontal="center" vertical="center"/>
    </xf>
    <xf numFmtId="44" fontId="4" fillId="2" borderId="4" xfId="0" applyNumberFormat="1" applyFont="1" applyFill="1" applyBorder="1" applyAlignment="1">
      <alignment horizontal="center" vertical="center" wrapText="1"/>
    </xf>
    <xf numFmtId="2" fontId="4" fillId="2" borderId="4" xfId="1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165" fontId="4" fillId="2" borderId="4" xfId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left" vertical="center" wrapText="1"/>
    </xf>
    <xf numFmtId="0" fontId="5" fillId="0" borderId="5" xfId="1" applyFont="1" applyBorder="1" applyAlignment="1">
      <alignment horizontal="center" vertical="center"/>
    </xf>
    <xf numFmtId="2" fontId="5" fillId="0" borderId="5" xfId="1" applyNumberFormat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165" fontId="5" fillId="0" borderId="6" xfId="1" applyNumberFormat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2" fontId="5" fillId="0" borderId="13" xfId="1" applyNumberFormat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 wrapText="1"/>
    </xf>
    <xf numFmtId="165" fontId="5" fillId="0" borderId="43" xfId="0" applyNumberFormat="1" applyFont="1" applyBorder="1"/>
    <xf numFmtId="0" fontId="5" fillId="0" borderId="13" xfId="1" applyFont="1" applyBorder="1" applyAlignment="1">
      <alignment horizontal="center" vertical="center" wrapText="1"/>
    </xf>
    <xf numFmtId="0" fontId="5" fillId="0" borderId="41" xfId="1" applyFont="1" applyBorder="1" applyAlignment="1">
      <alignment horizontal="center" vertical="center" wrapText="1"/>
    </xf>
    <xf numFmtId="165" fontId="5" fillId="0" borderId="41" xfId="1" applyNumberFormat="1" applyFont="1" applyBorder="1" applyAlignment="1">
      <alignment horizontal="center" vertical="center" wrapText="1"/>
    </xf>
    <xf numFmtId="165" fontId="5" fillId="0" borderId="15" xfId="1" applyNumberFormat="1" applyFont="1" applyBorder="1" applyAlignment="1">
      <alignment horizontal="center" vertical="center" wrapText="1"/>
    </xf>
    <xf numFmtId="44" fontId="5" fillId="0" borderId="11" xfId="1" applyNumberFormat="1" applyFont="1" applyBorder="1" applyAlignment="1">
      <alignment horizontal="centerContinuous" vertical="center"/>
    </xf>
    <xf numFmtId="0" fontId="5" fillId="0" borderId="20" xfId="1" applyFont="1" applyBorder="1" applyAlignment="1">
      <alignment horizontal="center" vertical="center" wrapText="1"/>
    </xf>
    <xf numFmtId="44" fontId="5" fillId="0" borderId="19" xfId="1" applyNumberFormat="1" applyFont="1" applyBorder="1" applyAlignment="1">
      <alignment horizontal="right" vertical="center" wrapText="1"/>
    </xf>
    <xf numFmtId="2" fontId="4" fillId="2" borderId="12" xfId="0" applyNumberFormat="1" applyFont="1" applyFill="1" applyBorder="1" applyAlignment="1">
      <alignment horizontal="center" vertical="center" wrapText="1"/>
    </xf>
    <xf numFmtId="2" fontId="5" fillId="0" borderId="35" xfId="1" applyNumberFormat="1" applyFont="1" applyBorder="1" applyAlignment="1">
      <alignment horizontal="center" vertical="center"/>
    </xf>
    <xf numFmtId="2" fontId="5" fillId="0" borderId="12" xfId="1" applyNumberFormat="1" applyFont="1" applyBorder="1" applyAlignment="1">
      <alignment horizontal="center" vertical="center"/>
    </xf>
    <xf numFmtId="2" fontId="5" fillId="0" borderId="36" xfId="1" applyNumberFormat="1" applyFont="1" applyBorder="1" applyAlignment="1">
      <alignment horizontal="center" vertical="center" wrapText="1"/>
    </xf>
    <xf numFmtId="2" fontId="5" fillId="0" borderId="42" xfId="1" applyNumberFormat="1" applyFont="1" applyBorder="1" applyAlignment="1">
      <alignment horizontal="center" vertical="center" wrapText="1"/>
    </xf>
    <xf numFmtId="2" fontId="5" fillId="0" borderId="38" xfId="1" applyNumberFormat="1" applyFont="1" applyBorder="1" applyAlignment="1">
      <alignment horizontal="center" vertical="center" wrapText="1"/>
    </xf>
    <xf numFmtId="0" fontId="4" fillId="2" borderId="44" xfId="1" applyFont="1" applyFill="1" applyBorder="1" applyAlignment="1">
      <alignment horizontal="center" vertical="center"/>
    </xf>
    <xf numFmtId="0" fontId="4" fillId="2" borderId="45" xfId="1" applyFont="1" applyFill="1" applyBorder="1" applyAlignment="1">
      <alignment horizontal="left" vertical="center" wrapText="1"/>
    </xf>
    <xf numFmtId="2" fontId="5" fillId="2" borderId="46" xfId="1" applyNumberFormat="1" applyFont="1" applyFill="1" applyBorder="1" applyAlignment="1">
      <alignment horizontal="center" vertical="center"/>
    </xf>
    <xf numFmtId="0" fontId="4" fillId="2" borderId="37" xfId="1" applyFont="1" applyFill="1" applyBorder="1" applyAlignment="1">
      <alignment horizontal="center" vertical="center"/>
    </xf>
    <xf numFmtId="0" fontId="4" fillId="2" borderId="32" xfId="1" applyFont="1" applyFill="1" applyBorder="1" applyAlignment="1">
      <alignment horizontal="center" vertical="center" wrapText="1"/>
    </xf>
    <xf numFmtId="44" fontId="4" fillId="2" borderId="32" xfId="0" applyNumberFormat="1" applyFont="1" applyFill="1" applyBorder="1" applyAlignment="1">
      <alignment horizontal="center" vertical="center" wrapText="1"/>
    </xf>
    <xf numFmtId="2" fontId="4" fillId="2" borderId="38" xfId="0" applyNumberFormat="1" applyFont="1" applyFill="1" applyBorder="1" applyAlignment="1">
      <alignment horizontal="center" vertical="center" wrapText="1"/>
    </xf>
    <xf numFmtId="0" fontId="4" fillId="2" borderId="45" xfId="1" applyFont="1" applyFill="1" applyBorder="1" applyAlignment="1">
      <alignment horizontal="center" vertical="center" wrapText="1"/>
    </xf>
    <xf numFmtId="0" fontId="10" fillId="0" borderId="0" xfId="0" applyFont="1"/>
    <xf numFmtId="44" fontId="5" fillId="0" borderId="36" xfId="0" applyNumberFormat="1" applyFont="1" applyFill="1" applyBorder="1"/>
    <xf numFmtId="44" fontId="5" fillId="0" borderId="38" xfId="0" applyNumberFormat="1" applyFont="1" applyFill="1" applyBorder="1"/>
    <xf numFmtId="44" fontId="5" fillId="0" borderId="42" xfId="0" applyNumberFormat="1" applyFont="1" applyFill="1" applyBorder="1"/>
    <xf numFmtId="0" fontId="4" fillId="4" borderId="29" xfId="0" applyFont="1" applyFill="1" applyBorder="1" applyAlignment="1">
      <alignment wrapText="1"/>
    </xf>
    <xf numFmtId="0" fontId="4" fillId="4" borderId="37" xfId="0" applyFont="1" applyFill="1" applyBorder="1" applyAlignment="1">
      <alignment wrapText="1"/>
    </xf>
    <xf numFmtId="0" fontId="4" fillId="4" borderId="39" xfId="0" applyFont="1" applyFill="1" applyBorder="1" applyAlignment="1">
      <alignment wrapText="1"/>
    </xf>
    <xf numFmtId="0" fontId="4" fillId="2" borderId="4" xfId="1" applyFont="1" applyFill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/>
    </xf>
    <xf numFmtId="0" fontId="5" fillId="0" borderId="6" xfId="1" applyNumberFormat="1" applyFont="1" applyFill="1" applyBorder="1" applyAlignment="1">
      <alignment horizontal="center" vertical="center"/>
    </xf>
    <xf numFmtId="44" fontId="4" fillId="2" borderId="11" xfId="4" applyFont="1" applyFill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48" xfId="2" applyFont="1" applyBorder="1" applyAlignment="1">
      <alignment horizontal="center" vertical="center" wrapText="1"/>
    </xf>
    <xf numFmtId="0" fontId="5" fillId="0" borderId="30" xfId="2" applyFont="1" applyBorder="1" applyAlignment="1">
      <alignment horizontal="center" vertical="center" wrapText="1"/>
    </xf>
    <xf numFmtId="49" fontId="5" fillId="0" borderId="30" xfId="2" applyNumberFormat="1" applyFont="1" applyBorder="1" applyAlignment="1">
      <alignment horizontal="center" vertical="center" wrapText="1"/>
    </xf>
    <xf numFmtId="44" fontId="5" fillId="0" borderId="47" xfId="4" applyFont="1" applyBorder="1" applyAlignment="1">
      <alignment horizontal="center" vertical="center" wrapText="1"/>
    </xf>
    <xf numFmtId="0" fontId="5" fillId="0" borderId="47" xfId="2" applyFont="1" applyBorder="1" applyAlignment="1">
      <alignment horizontal="center" vertical="center" wrapText="1"/>
    </xf>
    <xf numFmtId="44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4" fillId="0" borderId="6" xfId="2" applyFont="1" applyBorder="1" applyAlignment="1">
      <alignment horizontal="center" vertical="center" wrapText="1"/>
    </xf>
    <xf numFmtId="0" fontId="4" fillId="0" borderId="49" xfId="2" applyFont="1" applyBorder="1" applyAlignment="1">
      <alignment horizontal="center" vertical="center" wrapText="1"/>
    </xf>
    <xf numFmtId="0" fontId="5" fillId="0" borderId="32" xfId="2" applyFont="1" applyBorder="1" applyAlignment="1">
      <alignment horizontal="center" vertical="center" wrapText="1"/>
    </xf>
    <xf numFmtId="49" fontId="5" fillId="0" borderId="32" xfId="2" applyNumberFormat="1" applyFont="1" applyBorder="1" applyAlignment="1">
      <alignment horizontal="center" vertical="center" wrapText="1"/>
    </xf>
    <xf numFmtId="44" fontId="5" fillId="0" borderId="32" xfId="4" applyFont="1" applyBorder="1" applyAlignment="1">
      <alignment horizontal="center" vertical="center" wrapText="1"/>
    </xf>
    <xf numFmtId="164" fontId="4" fillId="0" borderId="49" xfId="1" applyNumberFormat="1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44" fontId="5" fillId="0" borderId="32" xfId="4" applyFont="1" applyBorder="1" applyAlignment="1">
      <alignment horizontal="center" vertical="center"/>
    </xf>
    <xf numFmtId="44" fontId="5" fillId="0" borderId="50" xfId="4" applyFont="1" applyBorder="1" applyAlignment="1">
      <alignment horizontal="center" vertical="center"/>
    </xf>
    <xf numFmtId="0" fontId="5" fillId="0" borderId="50" xfId="2" applyFont="1" applyBorder="1" applyAlignment="1">
      <alignment horizontal="center" vertical="center" wrapText="1"/>
    </xf>
    <xf numFmtId="0" fontId="4" fillId="0" borderId="49" xfId="2" applyFont="1" applyBorder="1" applyAlignment="1">
      <alignment horizontal="center" vertical="center"/>
    </xf>
    <xf numFmtId="44" fontId="5" fillId="0" borderId="0" xfId="0" applyNumberFormat="1" applyFont="1"/>
    <xf numFmtId="164" fontId="4" fillId="0" borderId="49" xfId="2" applyNumberFormat="1" applyFont="1" applyBorder="1" applyAlignment="1">
      <alignment horizontal="center" vertical="center"/>
    </xf>
    <xf numFmtId="0" fontId="4" fillId="0" borderId="0" xfId="0" applyFont="1"/>
    <xf numFmtId="0" fontId="5" fillId="0" borderId="38" xfId="0" applyFont="1" applyBorder="1" applyAlignment="1">
      <alignment horizontal="center" wrapText="1"/>
    </xf>
    <xf numFmtId="0" fontId="11" fillId="0" borderId="0" xfId="0" applyFont="1"/>
    <xf numFmtId="0" fontId="5" fillId="0" borderId="38" xfId="0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164" fontId="4" fillId="0" borderId="51" xfId="2" applyNumberFormat="1" applyFont="1" applyBorder="1" applyAlignment="1">
      <alignment horizontal="center" vertical="center"/>
    </xf>
    <xf numFmtId="0" fontId="5" fillId="0" borderId="40" xfId="2" applyFont="1" applyBorder="1" applyAlignment="1">
      <alignment horizontal="center" vertical="center"/>
    </xf>
    <xf numFmtId="0" fontId="5" fillId="0" borderId="40" xfId="2" applyFont="1" applyBorder="1" applyAlignment="1">
      <alignment horizontal="center" vertical="center" wrapText="1"/>
    </xf>
    <xf numFmtId="49" fontId="5" fillId="0" borderId="40" xfId="2" applyNumberFormat="1" applyFont="1" applyBorder="1" applyAlignment="1">
      <alignment horizontal="center" vertical="center" wrapText="1"/>
    </xf>
    <xf numFmtId="44" fontId="5" fillId="0" borderId="40" xfId="4" applyFont="1" applyBorder="1" applyAlignment="1">
      <alignment horizontal="center" vertical="center"/>
    </xf>
    <xf numFmtId="164" fontId="5" fillId="0" borderId="40" xfId="2" applyNumberFormat="1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4" fontId="4" fillId="0" borderId="0" xfId="0" applyNumberFormat="1" applyFont="1"/>
    <xf numFmtId="43" fontId="12" fillId="0" borderId="0" xfId="0" applyNumberFormat="1" applyFont="1" applyFill="1" applyBorder="1" applyAlignment="1">
      <alignment horizontal="left" wrapText="1"/>
    </xf>
    <xf numFmtId="0" fontId="10" fillId="0" borderId="0" xfId="0" applyFont="1" applyAlignment="1">
      <alignment horizontal="left"/>
    </xf>
    <xf numFmtId="44" fontId="13" fillId="0" borderId="0" xfId="0" applyNumberFormat="1" applyFont="1" applyFill="1" applyBorder="1" applyAlignment="1">
      <alignment horizontal="left"/>
    </xf>
    <xf numFmtId="14" fontId="4" fillId="0" borderId="32" xfId="2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4" fillId="2" borderId="4" xfId="2" applyFont="1" applyFill="1" applyBorder="1" applyAlignment="1">
      <alignment horizontal="center" vertical="center"/>
    </xf>
    <xf numFmtId="0" fontId="4" fillId="2" borderId="52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 wrapText="1"/>
    </xf>
    <xf numFmtId="49" fontId="4" fillId="2" borderId="34" xfId="2" applyNumberFormat="1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  <xf numFmtId="44" fontId="5" fillId="0" borderId="5" xfId="1" applyNumberFormat="1" applyFont="1" applyBorder="1" applyAlignment="1">
      <alignment horizontal="right" vertical="center"/>
    </xf>
    <xf numFmtId="0" fontId="5" fillId="0" borderId="6" xfId="1" applyFont="1" applyBorder="1" applyAlignment="1">
      <alignment vertical="center" wrapText="1"/>
    </xf>
    <xf numFmtId="44" fontId="5" fillId="0" borderId="6" xfId="1" applyNumberFormat="1" applyFont="1" applyBorder="1" applyAlignment="1">
      <alignment horizontal="right" vertical="center"/>
    </xf>
    <xf numFmtId="0" fontId="5" fillId="0" borderId="15" xfId="1" applyFont="1" applyBorder="1" applyAlignment="1">
      <alignment vertical="center" wrapText="1"/>
    </xf>
    <xf numFmtId="44" fontId="5" fillId="0" borderId="15" xfId="1" applyNumberFormat="1" applyFont="1" applyBorder="1" applyAlignment="1">
      <alignment horizontal="right" vertical="center"/>
    </xf>
    <xf numFmtId="0" fontId="5" fillId="0" borderId="7" xfId="1" applyFont="1" applyBorder="1" applyAlignment="1">
      <alignment vertical="center" wrapText="1"/>
    </xf>
    <xf numFmtId="44" fontId="5" fillId="0" borderId="7" xfId="1" applyNumberFormat="1" applyFont="1" applyBorder="1" applyAlignment="1">
      <alignment horizontal="right" vertical="center"/>
    </xf>
    <xf numFmtId="0" fontId="12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53" xfId="1" applyFont="1" applyFill="1" applyBorder="1" applyAlignment="1">
      <alignment horizontal="center" vertical="center"/>
    </xf>
    <xf numFmtId="164" fontId="5" fillId="0" borderId="32" xfId="1" applyNumberFormat="1" applyFont="1" applyBorder="1" applyAlignment="1">
      <alignment vertical="center" wrapText="1"/>
    </xf>
    <xf numFmtId="0" fontId="5" fillId="0" borderId="32" xfId="1" applyFont="1" applyBorder="1" applyAlignment="1">
      <alignment horizontal="center" vertical="center" wrapText="1"/>
    </xf>
    <xf numFmtId="0" fontId="5" fillId="0" borderId="38" xfId="1" applyFont="1" applyBorder="1" applyAlignment="1">
      <alignment horizontal="center" vertical="center" wrapText="1"/>
    </xf>
    <xf numFmtId="0" fontId="5" fillId="0" borderId="32" xfId="1" applyFont="1" applyBorder="1" applyAlignment="1">
      <alignment horizontal="left" vertical="center" wrapText="1"/>
    </xf>
    <xf numFmtId="0" fontId="16" fillId="0" borderId="32" xfId="0" applyFont="1" applyBorder="1" applyAlignment="1">
      <alignment horizontal="justify" vertical="center" wrapText="1"/>
    </xf>
    <xf numFmtId="0" fontId="16" fillId="0" borderId="32" xfId="0" applyFont="1" applyBorder="1" applyAlignment="1">
      <alignment horizontal="center" vertical="center"/>
    </xf>
    <xf numFmtId="8" fontId="16" fillId="0" borderId="32" xfId="0" applyNumberFormat="1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8" fontId="16" fillId="0" borderId="32" xfId="0" applyNumberFormat="1" applyFont="1" applyBorder="1" applyAlignment="1">
      <alignment horizontal="center" vertical="center" wrapText="1"/>
    </xf>
    <xf numFmtId="8" fontId="16" fillId="0" borderId="38" xfId="0" applyNumberFormat="1" applyFont="1" applyBorder="1" applyAlignment="1">
      <alignment horizontal="center" vertical="center" wrapText="1"/>
    </xf>
    <xf numFmtId="0" fontId="16" fillId="0" borderId="56" xfId="0" applyFont="1" applyBorder="1" applyAlignment="1">
      <alignment horizontal="justify" vertical="center" wrapText="1"/>
    </xf>
    <xf numFmtId="0" fontId="16" fillId="0" borderId="56" xfId="0" applyFont="1" applyBorder="1" applyAlignment="1">
      <alignment horizontal="center" vertical="center"/>
    </xf>
    <xf numFmtId="8" fontId="16" fillId="0" borderId="56" xfId="0" applyNumberFormat="1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 wrapText="1"/>
    </xf>
    <xf numFmtId="8" fontId="16" fillId="0" borderId="56" xfId="0" applyNumberFormat="1" applyFont="1" applyBorder="1" applyAlignment="1">
      <alignment horizontal="center" vertical="center" wrapText="1"/>
    </xf>
    <xf numFmtId="8" fontId="16" fillId="0" borderId="57" xfId="0" applyNumberFormat="1" applyFont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/>
    </xf>
    <xf numFmtId="8" fontId="15" fillId="2" borderId="11" xfId="0" applyNumberFormat="1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 wrapText="1"/>
    </xf>
    <xf numFmtId="8" fontId="15" fillId="2" borderId="11" xfId="0" applyNumberFormat="1" applyFont="1" applyFill="1" applyBorder="1" applyAlignment="1">
      <alignment horizontal="center" vertical="center" wrapText="1"/>
    </xf>
    <xf numFmtId="8" fontId="15" fillId="2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18" fillId="0" borderId="0" xfId="0" applyFont="1" applyAlignment="1">
      <alignment horizontal="justify" vertical="center" wrapText="1"/>
    </xf>
    <xf numFmtId="0" fontId="16" fillId="0" borderId="0" xfId="0" applyFont="1" applyAlignment="1">
      <alignment horizontal="justify" vertical="center" wrapText="1"/>
    </xf>
    <xf numFmtId="0" fontId="14" fillId="2" borderId="37" xfId="1" applyFont="1" applyFill="1" applyBorder="1" applyAlignment="1">
      <alignment horizontal="center" vertical="center"/>
    </xf>
    <xf numFmtId="0" fontId="19" fillId="2" borderId="37" xfId="1" applyFont="1" applyFill="1" applyBorder="1" applyAlignment="1">
      <alignment horizontal="center" vertical="center"/>
    </xf>
    <xf numFmtId="0" fontId="20" fillId="0" borderId="37" xfId="1" applyFont="1" applyBorder="1" applyAlignment="1">
      <alignment horizontal="center" vertical="center"/>
    </xf>
    <xf numFmtId="0" fontId="20" fillId="0" borderId="32" xfId="1" applyFont="1" applyBorder="1" applyAlignment="1">
      <alignment vertical="center" wrapText="1"/>
    </xf>
    <xf numFmtId="0" fontId="20" fillId="0" borderId="38" xfId="1" applyFont="1" applyBorder="1" applyAlignment="1">
      <alignment horizontal="center" vertical="center" wrapText="1"/>
    </xf>
    <xf numFmtId="44" fontId="20" fillId="0" borderId="32" xfId="1" applyNumberFormat="1" applyFont="1" applyBorder="1" applyAlignment="1">
      <alignment horizontal="center" vertical="center" wrapText="1"/>
    </xf>
    <xf numFmtId="164" fontId="20" fillId="0" borderId="38" xfId="1" applyNumberFormat="1" applyFont="1" applyBorder="1" applyAlignment="1">
      <alignment horizontal="center" vertical="center" wrapText="1"/>
    </xf>
    <xf numFmtId="0" fontId="20" fillId="0" borderId="5" xfId="1" applyFont="1" applyBorder="1" applyAlignment="1">
      <alignment horizontal="center" vertical="center"/>
    </xf>
    <xf numFmtId="0" fontId="20" fillId="0" borderId="5" xfId="1" applyFont="1" applyBorder="1" applyAlignment="1">
      <alignment vertical="center" wrapText="1"/>
    </xf>
    <xf numFmtId="44" fontId="20" fillId="0" borderId="5" xfId="1" applyNumberFormat="1" applyFont="1" applyBorder="1" applyAlignment="1">
      <alignment horizontal="right" vertical="center"/>
    </xf>
    <xf numFmtId="2" fontId="20" fillId="0" borderId="5" xfId="1" applyNumberFormat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 wrapText="1"/>
    </xf>
    <xf numFmtId="165" fontId="20" fillId="0" borderId="5" xfId="1" applyNumberFormat="1" applyFont="1" applyBorder="1" applyAlignment="1">
      <alignment horizontal="center" vertical="center" wrapText="1"/>
    </xf>
    <xf numFmtId="0" fontId="20" fillId="0" borderId="7" xfId="1" applyFont="1" applyBorder="1" applyAlignment="1">
      <alignment horizontal="center" vertical="center"/>
    </xf>
    <xf numFmtId="0" fontId="20" fillId="0" borderId="7" xfId="1" applyFont="1" applyBorder="1" applyAlignment="1">
      <alignment vertical="center" wrapText="1"/>
    </xf>
    <xf numFmtId="44" fontId="20" fillId="0" borderId="7" xfId="1" applyNumberFormat="1" applyFont="1" applyBorder="1" applyAlignment="1">
      <alignment horizontal="right" vertical="center"/>
    </xf>
    <xf numFmtId="2" fontId="20" fillId="0" borderId="7" xfId="1" applyNumberFormat="1" applyFont="1" applyBorder="1" applyAlignment="1">
      <alignment horizontal="center" vertical="center"/>
    </xf>
    <xf numFmtId="0" fontId="20" fillId="0" borderId="7" xfId="1" applyFont="1" applyBorder="1" applyAlignment="1">
      <alignment horizontal="center" vertical="center" wrapText="1"/>
    </xf>
    <xf numFmtId="165" fontId="20" fillId="0" borderId="7" xfId="1" applyNumberFormat="1" applyFont="1" applyBorder="1" applyAlignment="1">
      <alignment horizontal="center" vertical="center" wrapText="1"/>
    </xf>
    <xf numFmtId="0" fontId="20" fillId="0" borderId="29" xfId="1" applyFont="1" applyBorder="1" applyAlignment="1">
      <alignment horizontal="center" vertical="center" wrapText="1"/>
    </xf>
    <xf numFmtId="0" fontId="20" fillId="0" borderId="30" xfId="1" applyFont="1" applyBorder="1" applyAlignment="1">
      <alignment vertical="center" wrapText="1"/>
    </xf>
    <xf numFmtId="44" fontId="20" fillId="0" borderId="30" xfId="1" applyNumberFormat="1" applyFont="1" applyBorder="1" applyAlignment="1">
      <alignment horizontal="right" vertical="center" wrapText="1"/>
    </xf>
    <xf numFmtId="2" fontId="20" fillId="0" borderId="36" xfId="1" applyNumberFormat="1" applyFont="1" applyBorder="1" applyAlignment="1">
      <alignment horizontal="center" vertical="center" wrapText="1"/>
    </xf>
    <xf numFmtId="0" fontId="20" fillId="0" borderId="39" xfId="1" applyFont="1" applyBorder="1" applyAlignment="1">
      <alignment horizontal="center" vertical="center" wrapText="1"/>
    </xf>
    <xf numFmtId="0" fontId="20" fillId="0" borderId="40" xfId="1" applyFont="1" applyBorder="1" applyAlignment="1">
      <alignment vertical="center" wrapText="1"/>
    </xf>
    <xf numFmtId="44" fontId="20" fillId="0" borderId="40" xfId="1" applyNumberFormat="1" applyFont="1" applyBorder="1" applyAlignment="1">
      <alignment horizontal="right" vertical="center" wrapText="1"/>
    </xf>
    <xf numFmtId="2" fontId="20" fillId="0" borderId="42" xfId="1" applyNumberFormat="1" applyFont="1" applyBorder="1" applyAlignment="1">
      <alignment horizontal="center" vertical="center" wrapText="1"/>
    </xf>
    <xf numFmtId="44" fontId="20" fillId="0" borderId="30" xfId="1" applyNumberFormat="1" applyFont="1" applyBorder="1" applyAlignment="1">
      <alignment horizontal="right" vertical="center"/>
    </xf>
    <xf numFmtId="2" fontId="20" fillId="0" borderId="30" xfId="1" applyNumberFormat="1" applyFont="1" applyBorder="1" applyAlignment="1">
      <alignment horizontal="center" vertical="center"/>
    </xf>
    <xf numFmtId="164" fontId="20" fillId="0" borderId="30" xfId="1" applyNumberFormat="1" applyFont="1" applyBorder="1" applyAlignment="1">
      <alignment horizontal="center" vertical="center" wrapText="1"/>
    </xf>
    <xf numFmtId="165" fontId="20" fillId="0" borderId="30" xfId="1" applyNumberFormat="1" applyFont="1" applyBorder="1" applyAlignment="1">
      <alignment horizontal="center" vertical="center" wrapText="1"/>
    </xf>
    <xf numFmtId="0" fontId="20" fillId="0" borderId="30" xfId="1" applyFont="1" applyBorder="1" applyAlignment="1">
      <alignment horizontal="center" vertical="center" wrapText="1"/>
    </xf>
    <xf numFmtId="0" fontId="20" fillId="0" borderId="36" xfId="1" applyFont="1" applyBorder="1" applyAlignment="1">
      <alignment horizontal="center" vertical="center" wrapText="1"/>
    </xf>
    <xf numFmtId="0" fontId="20" fillId="0" borderId="0" xfId="0" applyFont="1"/>
    <xf numFmtId="0" fontId="20" fillId="0" borderId="29" xfId="1" applyFont="1" applyBorder="1" applyAlignment="1">
      <alignment horizontal="center" vertical="center"/>
    </xf>
    <xf numFmtId="0" fontId="20" fillId="0" borderId="0" xfId="1" applyFont="1" applyAlignment="1">
      <alignment vertical="center"/>
    </xf>
    <xf numFmtId="44" fontId="20" fillId="0" borderId="32" xfId="1" applyNumberFormat="1" applyFont="1" applyBorder="1" applyAlignment="1">
      <alignment horizontal="right" vertical="center"/>
    </xf>
    <xf numFmtId="2" fontId="20" fillId="0" borderId="31" xfId="1" applyNumberFormat="1" applyFont="1" applyBorder="1" applyAlignment="1">
      <alignment horizontal="center" vertical="center"/>
    </xf>
    <xf numFmtId="2" fontId="20" fillId="0" borderId="32" xfId="1" applyNumberFormat="1" applyFont="1" applyBorder="1" applyAlignment="1">
      <alignment horizontal="center" vertical="center"/>
    </xf>
    <xf numFmtId="0" fontId="20" fillId="0" borderId="32" xfId="1" applyFont="1" applyBorder="1" applyAlignment="1">
      <alignment horizontal="center" vertical="center" wrapText="1"/>
    </xf>
    <xf numFmtId="165" fontId="20" fillId="0" borderId="31" xfId="1" applyNumberFormat="1" applyFont="1" applyBorder="1" applyAlignment="1">
      <alignment horizontal="center" vertical="center" wrapText="1"/>
    </xf>
    <xf numFmtId="0" fontId="20" fillId="0" borderId="31" xfId="1" applyFont="1" applyBorder="1" applyAlignment="1">
      <alignment horizontal="center" vertical="center" wrapText="1"/>
    </xf>
    <xf numFmtId="0" fontId="20" fillId="0" borderId="33" xfId="1" applyFont="1" applyBorder="1" applyAlignment="1">
      <alignment horizontal="center" vertical="center" wrapText="1"/>
    </xf>
    <xf numFmtId="0" fontId="20" fillId="0" borderId="39" xfId="1" applyFont="1" applyBorder="1" applyAlignment="1">
      <alignment horizontal="center" vertical="center"/>
    </xf>
    <xf numFmtId="44" fontId="20" fillId="0" borderId="40" xfId="1" applyNumberFormat="1" applyFont="1" applyBorder="1" applyAlignment="1">
      <alignment horizontal="right" vertical="center"/>
    </xf>
    <xf numFmtId="2" fontId="20" fillId="0" borderId="16" xfId="1" applyNumberFormat="1" applyFont="1" applyBorder="1" applyAlignment="1">
      <alignment horizontal="center" vertical="center"/>
    </xf>
    <xf numFmtId="2" fontId="20" fillId="0" borderId="40" xfId="1" applyNumberFormat="1" applyFont="1" applyBorder="1" applyAlignment="1">
      <alignment horizontal="center" vertical="center"/>
    </xf>
    <xf numFmtId="0" fontId="20" fillId="0" borderId="16" xfId="1" applyFont="1" applyBorder="1" applyAlignment="1">
      <alignment horizontal="center" vertical="center" wrapText="1"/>
    </xf>
    <xf numFmtId="165" fontId="20" fillId="0" borderId="16" xfId="1" applyNumberFormat="1" applyFont="1" applyBorder="1" applyAlignment="1">
      <alignment horizontal="center" vertical="center" wrapText="1"/>
    </xf>
    <xf numFmtId="0" fontId="20" fillId="0" borderId="17" xfId="1" applyFont="1" applyBorder="1" applyAlignment="1">
      <alignment horizontal="center" vertical="center" wrapText="1"/>
    </xf>
    <xf numFmtId="44" fontId="20" fillId="0" borderId="5" xfId="0" applyNumberFormat="1" applyFont="1" applyBorder="1"/>
    <xf numFmtId="0" fontId="20" fillId="0" borderId="6" xfId="1" applyFont="1" applyBorder="1" applyAlignment="1">
      <alignment horizontal="center" vertical="center"/>
    </xf>
    <xf numFmtId="0" fontId="20" fillId="0" borderId="6" xfId="1" applyFont="1" applyBorder="1" applyAlignment="1">
      <alignment vertical="center" wrapText="1"/>
    </xf>
    <xf numFmtId="44" fontId="20" fillId="0" borderId="6" xfId="1" applyNumberFormat="1" applyFont="1" applyBorder="1" applyAlignment="1">
      <alignment horizontal="right" vertical="center"/>
    </xf>
    <xf numFmtId="2" fontId="20" fillId="0" borderId="6" xfId="1" applyNumberFormat="1" applyFont="1" applyBorder="1" applyAlignment="1">
      <alignment horizontal="center" vertical="center"/>
    </xf>
    <xf numFmtId="0" fontId="20" fillId="0" borderId="6" xfId="1" applyFont="1" applyBorder="1" applyAlignment="1">
      <alignment horizontal="center" vertical="center" wrapText="1"/>
    </xf>
    <xf numFmtId="0" fontId="19" fillId="2" borderId="32" xfId="1" applyFont="1" applyFill="1" applyBorder="1" applyAlignment="1">
      <alignment horizontal="centerContinuous" vertical="center" wrapText="1"/>
    </xf>
    <xf numFmtId="44" fontId="20" fillId="2" borderId="32" xfId="1" applyNumberFormat="1" applyFont="1" applyFill="1" applyBorder="1" applyAlignment="1">
      <alignment horizontal="centerContinuous" vertical="center"/>
    </xf>
    <xf numFmtId="0" fontId="20" fillId="2" borderId="38" xfId="1" applyFont="1" applyFill="1" applyBorder="1" applyAlignment="1">
      <alignment horizontal="centerContinuous" vertical="center" wrapText="1"/>
    </xf>
    <xf numFmtId="165" fontId="20" fillId="0" borderId="6" xfId="0" applyNumberFormat="1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165" fontId="20" fillId="0" borderId="13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44" fontId="20" fillId="0" borderId="6" xfId="0" applyNumberFormat="1" applyFont="1" applyBorder="1"/>
    <xf numFmtId="0" fontId="20" fillId="0" borderId="13" xfId="1" applyFont="1" applyBorder="1" applyAlignment="1">
      <alignment horizontal="center" vertical="center" wrapText="1"/>
    </xf>
    <xf numFmtId="165" fontId="20" fillId="0" borderId="13" xfId="0" applyNumberFormat="1" applyFont="1" applyBorder="1" applyAlignment="1">
      <alignment wrapText="1"/>
    </xf>
    <xf numFmtId="0" fontId="20" fillId="0" borderId="41" xfId="1" applyFont="1" applyBorder="1" applyAlignment="1">
      <alignment horizontal="center" vertical="center" wrapText="1"/>
    </xf>
    <xf numFmtId="2" fontId="20" fillId="0" borderId="41" xfId="1" applyNumberFormat="1" applyFont="1" applyBorder="1" applyAlignment="1">
      <alignment horizontal="center" vertical="center"/>
    </xf>
    <xf numFmtId="165" fontId="20" fillId="0" borderId="41" xfId="1" applyNumberFormat="1" applyFont="1" applyBorder="1" applyAlignment="1">
      <alignment horizontal="center" vertical="center" wrapText="1"/>
    </xf>
    <xf numFmtId="0" fontId="20" fillId="0" borderId="37" xfId="1" applyFont="1" applyBorder="1" applyAlignment="1">
      <alignment horizontal="center" vertical="center" wrapText="1"/>
    </xf>
    <xf numFmtId="44" fontId="20" fillId="0" borderId="32" xfId="1" applyNumberFormat="1" applyFont="1" applyBorder="1" applyAlignment="1">
      <alignment horizontal="right" vertical="center" wrapText="1"/>
    </xf>
    <xf numFmtId="2" fontId="20" fillId="0" borderId="38" xfId="1" applyNumberFormat="1" applyFont="1" applyBorder="1" applyAlignment="1">
      <alignment horizontal="center" vertical="center" wrapText="1"/>
    </xf>
    <xf numFmtId="0" fontId="20" fillId="0" borderId="20" xfId="1" applyFont="1" applyBorder="1" applyAlignment="1">
      <alignment horizontal="center" vertical="center" wrapText="1"/>
    </xf>
    <xf numFmtId="0" fontId="20" fillId="0" borderId="19" xfId="1" applyFont="1" applyBorder="1" applyAlignment="1">
      <alignment vertical="center" wrapText="1"/>
    </xf>
    <xf numFmtId="44" fontId="20" fillId="0" borderId="19" xfId="1" applyNumberFormat="1" applyFont="1" applyBorder="1" applyAlignment="1">
      <alignment horizontal="right" vertical="center" wrapText="1"/>
    </xf>
    <xf numFmtId="44" fontId="20" fillId="0" borderId="5" xfId="1" applyNumberFormat="1" applyFont="1" applyBorder="1" applyAlignment="1">
      <alignment vertical="center" wrapText="1"/>
    </xf>
    <xf numFmtId="2" fontId="20" fillId="0" borderId="5" xfId="1" applyNumberFormat="1" applyFont="1" applyBorder="1" applyAlignment="1">
      <alignment horizontal="center" vertical="center" wrapText="1"/>
    </xf>
    <xf numFmtId="2" fontId="20" fillId="0" borderId="5" xfId="0" applyNumberFormat="1" applyFont="1" applyBorder="1" applyAlignment="1">
      <alignment horizontal="center" vertical="center" wrapText="1"/>
    </xf>
    <xf numFmtId="14" fontId="20" fillId="0" borderId="5" xfId="1" applyNumberFormat="1" applyFont="1" applyBorder="1" applyAlignment="1">
      <alignment horizontal="center" vertical="center" wrapText="1"/>
    </xf>
    <xf numFmtId="0" fontId="19" fillId="0" borderId="39" xfId="1" applyFont="1" applyBorder="1" applyAlignment="1">
      <alignment horizontal="center" vertical="center"/>
    </xf>
    <xf numFmtId="164" fontId="20" fillId="0" borderId="40" xfId="1" applyNumberFormat="1" applyFont="1" applyBorder="1" applyAlignment="1">
      <alignment vertical="center" wrapText="1"/>
    </xf>
    <xf numFmtId="0" fontId="20" fillId="0" borderId="42" xfId="1" applyFont="1" applyBorder="1" applyAlignment="1">
      <alignment horizontal="center" vertical="center" wrapText="1"/>
    </xf>
    <xf numFmtId="44" fontId="20" fillId="0" borderId="6" xfId="1" applyNumberFormat="1" applyFont="1" applyBorder="1" applyAlignment="1">
      <alignment vertical="center" wrapText="1"/>
    </xf>
    <xf numFmtId="2" fontId="19" fillId="0" borderId="13" xfId="1" applyNumberFormat="1" applyFont="1" applyBorder="1" applyAlignment="1">
      <alignment horizontal="center" vertical="center" wrapText="1"/>
    </xf>
    <xf numFmtId="2" fontId="20" fillId="0" borderId="6" xfId="0" applyNumberFormat="1" applyFont="1" applyBorder="1" applyAlignment="1">
      <alignment horizontal="center" vertical="center" wrapText="1"/>
    </xf>
    <xf numFmtId="165" fontId="19" fillId="0" borderId="13" xfId="1" applyNumberFormat="1" applyFont="1" applyBorder="1" applyAlignment="1">
      <alignment horizontal="center" vertical="center" wrapText="1"/>
    </xf>
    <xf numFmtId="0" fontId="19" fillId="0" borderId="13" xfId="1" applyFont="1" applyBorder="1" applyAlignment="1">
      <alignment horizontal="center" vertical="center" wrapText="1"/>
    </xf>
    <xf numFmtId="0" fontId="20" fillId="0" borderId="0" xfId="0" applyFont="1" applyFill="1"/>
    <xf numFmtId="0" fontId="20" fillId="0" borderId="37" xfId="1" applyFont="1" applyFill="1" applyBorder="1" applyAlignment="1">
      <alignment horizontal="center" vertical="center" wrapText="1"/>
    </xf>
    <xf numFmtId="0" fontId="20" fillId="0" borderId="32" xfId="1" applyFont="1" applyFill="1" applyBorder="1" applyAlignment="1">
      <alignment vertical="center" wrapText="1"/>
    </xf>
    <xf numFmtId="44" fontId="20" fillId="0" borderId="32" xfId="1" applyNumberFormat="1" applyFont="1" applyFill="1" applyBorder="1" applyAlignment="1">
      <alignment horizontal="right" vertical="center" wrapText="1"/>
    </xf>
    <xf numFmtId="2" fontId="20" fillId="0" borderId="38" xfId="1" applyNumberFormat="1" applyFont="1" applyFill="1" applyBorder="1" applyAlignment="1">
      <alignment horizontal="center" vertical="center" wrapText="1"/>
    </xf>
    <xf numFmtId="0" fontId="20" fillId="0" borderId="0" xfId="1" applyFont="1" applyFill="1" applyAlignment="1">
      <alignment vertical="center"/>
    </xf>
    <xf numFmtId="44" fontId="20" fillId="0" borderId="7" xfId="1" applyNumberFormat="1" applyFont="1" applyBorder="1" applyAlignment="1">
      <alignment vertical="center" wrapText="1"/>
    </xf>
    <xf numFmtId="2" fontId="20" fillId="0" borderId="7" xfId="0" applyNumberFormat="1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164" fontId="4" fillId="0" borderId="59" xfId="2" applyNumberFormat="1" applyFont="1" applyBorder="1" applyAlignment="1">
      <alignment horizontal="center" vertical="center"/>
    </xf>
    <xf numFmtId="0" fontId="5" fillId="0" borderId="56" xfId="2" applyFont="1" applyBorder="1" applyAlignment="1">
      <alignment horizontal="center" vertical="center"/>
    </xf>
    <xf numFmtId="0" fontId="5" fillId="0" borderId="56" xfId="2" applyFont="1" applyBorder="1" applyAlignment="1">
      <alignment horizontal="center" vertical="center" wrapText="1"/>
    </xf>
    <xf numFmtId="49" fontId="5" fillId="0" borderId="56" xfId="2" applyNumberFormat="1" applyFont="1" applyBorder="1" applyAlignment="1">
      <alignment horizontal="center" vertical="center" wrapText="1"/>
    </xf>
    <xf numFmtId="44" fontId="5" fillId="0" borderId="56" xfId="4" applyFont="1" applyBorder="1" applyAlignment="1">
      <alignment horizontal="center" vertical="center"/>
    </xf>
    <xf numFmtId="0" fontId="5" fillId="0" borderId="57" xfId="0" applyFont="1" applyBorder="1" applyAlignment="1">
      <alignment horizontal="center" wrapText="1"/>
    </xf>
    <xf numFmtId="165" fontId="20" fillId="0" borderId="6" xfId="1" applyNumberFormat="1" applyFont="1" applyBorder="1" applyAlignment="1">
      <alignment horizontal="center" vertical="center" wrapText="1"/>
    </xf>
    <xf numFmtId="0" fontId="20" fillId="0" borderId="0" xfId="0" applyFont="1" applyFill="1" applyBorder="1"/>
    <xf numFmtId="0" fontId="20" fillId="0" borderId="6" xfId="2" applyFont="1" applyBorder="1" applyAlignment="1">
      <alignment horizontal="center" vertical="center"/>
    </xf>
    <xf numFmtId="0" fontId="20" fillId="0" borderId="6" xfId="2" applyFont="1" applyFill="1" applyBorder="1" applyAlignment="1">
      <alignment vertical="center" wrapText="1"/>
    </xf>
    <xf numFmtId="164" fontId="20" fillId="0" borderId="6" xfId="2" applyNumberFormat="1" applyFont="1" applyFill="1" applyBorder="1" applyAlignment="1">
      <alignment vertical="center"/>
    </xf>
    <xf numFmtId="2" fontId="20" fillId="0" borderId="6" xfId="1" applyNumberFormat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vertical="center"/>
    </xf>
    <xf numFmtId="0" fontId="16" fillId="0" borderId="50" xfId="0" applyFont="1" applyBorder="1" applyAlignment="1">
      <alignment horizontal="justify" vertical="center" wrapText="1"/>
    </xf>
    <xf numFmtId="0" fontId="16" fillId="0" borderId="50" xfId="0" applyFont="1" applyBorder="1" applyAlignment="1">
      <alignment horizontal="center" vertical="center"/>
    </xf>
    <xf numFmtId="8" fontId="16" fillId="0" borderId="50" xfId="0" applyNumberFormat="1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 wrapText="1"/>
    </xf>
    <xf numFmtId="8" fontId="16" fillId="0" borderId="50" xfId="0" applyNumberFormat="1" applyFont="1" applyBorder="1" applyAlignment="1">
      <alignment horizontal="center" vertical="center" wrapText="1"/>
    </xf>
    <xf numFmtId="8" fontId="16" fillId="0" borderId="54" xfId="0" applyNumberFormat="1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2" borderId="40" xfId="0" applyFont="1" applyFill="1" applyBorder="1" applyAlignment="1">
      <alignment horizontal="center" vertical="center" wrapText="1"/>
    </xf>
    <xf numFmtId="0" fontId="15" fillId="2" borderId="4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20" fillId="0" borderId="63" xfId="0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20" fillId="0" borderId="58" xfId="0" applyFont="1" applyBorder="1" applyAlignment="1">
      <alignment horizontal="center"/>
    </xf>
    <xf numFmtId="0" fontId="21" fillId="0" borderId="0" xfId="0" applyFont="1" applyAlignment="1">
      <alignment horizontal="right"/>
    </xf>
    <xf numFmtId="7" fontId="20" fillId="0" borderId="54" xfId="0" applyNumberFormat="1" applyFont="1" applyBorder="1" applyAlignment="1">
      <alignment horizontal="right" vertical="center" wrapText="1"/>
    </xf>
    <xf numFmtId="7" fontId="20" fillId="0" borderId="38" xfId="0" applyNumberFormat="1" applyFont="1" applyBorder="1" applyAlignment="1">
      <alignment horizontal="right" vertical="center" wrapText="1"/>
    </xf>
    <xf numFmtId="7" fontId="20" fillId="0" borderId="57" xfId="0" applyNumberFormat="1" applyFont="1" applyBorder="1" applyAlignment="1">
      <alignment horizontal="right" vertical="center" wrapText="1"/>
    </xf>
    <xf numFmtId="7" fontId="20" fillId="0" borderId="66" xfId="0" applyNumberFormat="1" applyFont="1" applyBorder="1" applyAlignment="1">
      <alignment horizontal="right"/>
    </xf>
    <xf numFmtId="7" fontId="20" fillId="0" borderId="60" xfId="0" applyNumberFormat="1" applyFont="1" applyBorder="1" applyAlignment="1">
      <alignment horizontal="right"/>
    </xf>
    <xf numFmtId="7" fontId="20" fillId="0" borderId="67" xfId="0" applyNumberFormat="1" applyFont="1" applyBorder="1" applyAlignment="1">
      <alignment horizontal="right"/>
    </xf>
    <xf numFmtId="0" fontId="10" fillId="2" borderId="39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10" fillId="2" borderId="1" xfId="0" applyFont="1" applyFill="1" applyBorder="1" applyAlignment="1">
      <alignment horizontal="center"/>
    </xf>
    <xf numFmtId="44" fontId="10" fillId="2" borderId="34" xfId="0" applyNumberFormat="1" applyFont="1" applyFill="1" applyBorder="1" applyAlignment="1">
      <alignment horizontal="right"/>
    </xf>
    <xf numFmtId="0" fontId="10" fillId="2" borderId="10" xfId="0" applyFont="1" applyFill="1" applyBorder="1" applyAlignment="1">
      <alignment horizontal="center"/>
    </xf>
    <xf numFmtId="7" fontId="10" fillId="2" borderId="12" xfId="0" applyNumberFormat="1" applyFont="1" applyFill="1" applyBorder="1" applyAlignment="1">
      <alignment horizontal="right" vertical="center" wrapText="1"/>
    </xf>
    <xf numFmtId="0" fontId="20" fillId="0" borderId="0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164" fontId="5" fillId="0" borderId="6" xfId="1" applyNumberFormat="1" applyFont="1" applyFill="1" applyBorder="1" applyAlignment="1">
      <alignment vertical="center"/>
    </xf>
    <xf numFmtId="0" fontId="5" fillId="0" borderId="5" xfId="1" applyFont="1" applyFill="1" applyBorder="1" applyAlignment="1">
      <alignment vertical="center" wrapText="1"/>
    </xf>
    <xf numFmtId="164" fontId="5" fillId="0" borderId="5" xfId="1" applyNumberFormat="1" applyFont="1" applyFill="1" applyBorder="1" applyAlignment="1">
      <alignment vertical="center"/>
    </xf>
    <xf numFmtId="44" fontId="5" fillId="0" borderId="32" xfId="1" applyNumberFormat="1" applyFont="1" applyBorder="1" applyAlignment="1">
      <alignment horizontal="right" vertical="center"/>
    </xf>
    <xf numFmtId="0" fontId="5" fillId="0" borderId="22" xfId="1" applyFont="1" applyFill="1" applyBorder="1" applyAlignment="1">
      <alignment vertical="center" wrapText="1"/>
    </xf>
    <xf numFmtId="164" fontId="5" fillId="0" borderId="22" xfId="1" applyNumberFormat="1" applyFont="1" applyFill="1" applyBorder="1" applyAlignment="1">
      <alignment vertical="center"/>
    </xf>
    <xf numFmtId="0" fontId="5" fillId="0" borderId="6" xfId="2" applyFont="1" applyBorder="1" applyAlignment="1">
      <alignment horizontal="center" vertical="center"/>
    </xf>
    <xf numFmtId="0" fontId="5" fillId="0" borderId="6" xfId="2" applyFont="1" applyBorder="1" applyAlignment="1">
      <alignment vertical="center" wrapText="1"/>
    </xf>
    <xf numFmtId="164" fontId="5" fillId="0" borderId="6" xfId="2" applyNumberFormat="1" applyFont="1" applyFill="1" applyBorder="1" applyAlignment="1">
      <alignment vertical="center"/>
    </xf>
    <xf numFmtId="0" fontId="5" fillId="0" borderId="5" xfId="2" applyFont="1" applyBorder="1" applyAlignment="1">
      <alignment horizontal="center" vertical="center"/>
    </xf>
    <xf numFmtId="0" fontId="5" fillId="0" borderId="5" xfId="2" applyFont="1" applyBorder="1" applyAlignment="1">
      <alignment vertical="center" wrapText="1"/>
    </xf>
    <xf numFmtId="164" fontId="5" fillId="0" borderId="5" xfId="2" applyNumberFormat="1" applyFont="1" applyFill="1" applyBorder="1" applyAlignment="1">
      <alignment vertical="center"/>
    </xf>
    <xf numFmtId="44" fontId="5" fillId="0" borderId="6" xfId="1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vertical="center" wrapText="1"/>
    </xf>
    <xf numFmtId="164" fontId="5" fillId="0" borderId="7" xfId="1" applyNumberFormat="1" applyFont="1" applyFill="1" applyBorder="1" applyAlignment="1">
      <alignment vertical="center"/>
    </xf>
    <xf numFmtId="0" fontId="5" fillId="0" borderId="15" xfId="1" applyFont="1" applyFill="1" applyBorder="1" applyAlignment="1">
      <alignment vertical="center" wrapText="1"/>
    </xf>
    <xf numFmtId="164" fontId="5" fillId="0" borderId="15" xfId="1" applyNumberFormat="1" applyFont="1" applyFill="1" applyBorder="1" applyAlignment="1">
      <alignment vertical="center"/>
    </xf>
    <xf numFmtId="2" fontId="5" fillId="0" borderId="15" xfId="1" applyNumberFormat="1" applyFont="1" applyFill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0" fontId="5" fillId="0" borderId="22" xfId="2" applyFont="1" applyBorder="1" applyAlignment="1">
      <alignment vertical="center" wrapText="1"/>
    </xf>
    <xf numFmtId="164" fontId="5" fillId="0" borderId="22" xfId="2" applyNumberFormat="1" applyFont="1" applyFill="1" applyBorder="1" applyAlignment="1">
      <alignment vertical="center"/>
    </xf>
    <xf numFmtId="164" fontId="5" fillId="3" borderId="6" xfId="2" applyNumberFormat="1" applyFont="1" applyFill="1" applyBorder="1" applyAlignment="1">
      <alignment vertical="center"/>
    </xf>
    <xf numFmtId="0" fontId="5" fillId="0" borderId="7" xfId="2" applyFont="1" applyBorder="1" applyAlignment="1">
      <alignment horizontal="center" vertical="center"/>
    </xf>
    <xf numFmtId="0" fontId="5" fillId="0" borderId="7" xfId="2" applyFont="1" applyBorder="1" applyAlignment="1">
      <alignment vertical="center" wrapText="1"/>
    </xf>
    <xf numFmtId="44" fontId="5" fillId="0" borderId="23" xfId="1" applyNumberFormat="1" applyFont="1" applyFill="1" applyBorder="1" applyAlignment="1">
      <alignment horizontal="center" vertical="center" wrapText="1"/>
    </xf>
    <xf numFmtId="0" fontId="5" fillId="0" borderId="34" xfId="1" applyFont="1" applyBorder="1" applyAlignment="1">
      <alignment horizontal="centerContinuous" vertical="center" wrapText="1"/>
    </xf>
    <xf numFmtId="0" fontId="5" fillId="0" borderId="11" xfId="1" applyFont="1" applyBorder="1" applyAlignment="1">
      <alignment horizontal="left" vertical="center" wrapText="1"/>
    </xf>
    <xf numFmtId="0" fontId="22" fillId="0" borderId="0" xfId="0" applyFont="1"/>
    <xf numFmtId="44" fontId="5" fillId="0" borderId="7" xfId="1" applyNumberFormat="1" applyFont="1" applyFill="1" applyBorder="1" applyAlignment="1">
      <alignment horizontal="right" vertical="center"/>
    </xf>
    <xf numFmtId="2" fontId="5" fillId="0" borderId="41" xfId="1" applyNumberFormat="1" applyFont="1" applyFill="1" applyBorder="1" applyAlignment="1">
      <alignment horizontal="center" vertical="center"/>
    </xf>
    <xf numFmtId="0" fontId="5" fillId="0" borderId="41" xfId="1" applyNumberFormat="1" applyFont="1" applyFill="1" applyBorder="1" applyAlignment="1">
      <alignment horizontal="center" vertical="center" wrapText="1"/>
    </xf>
    <xf numFmtId="0" fontId="5" fillId="0" borderId="41" xfId="1" applyFont="1" applyFill="1" applyBorder="1" applyAlignment="1">
      <alignment horizontal="center" vertical="center" wrapText="1"/>
    </xf>
    <xf numFmtId="0" fontId="5" fillId="0" borderId="8" xfId="0" applyFont="1" applyFill="1" applyBorder="1"/>
    <xf numFmtId="0" fontId="5" fillId="0" borderId="68" xfId="0" applyFont="1" applyFill="1" applyBorder="1"/>
    <xf numFmtId="0" fontId="5" fillId="0" borderId="7" xfId="1" applyFont="1" applyFill="1" applyBorder="1" applyAlignment="1">
      <alignment horizontal="center" vertical="center"/>
    </xf>
    <xf numFmtId="0" fontId="5" fillId="2" borderId="37" xfId="1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/>
    </xf>
    <xf numFmtId="44" fontId="5" fillId="0" borderId="30" xfId="1" applyNumberFormat="1" applyFont="1" applyBorder="1" applyAlignment="1">
      <alignment horizontal="right" vertical="center"/>
    </xf>
    <xf numFmtId="2" fontId="5" fillId="0" borderId="30" xfId="1" applyNumberFormat="1" applyFont="1" applyBorder="1" applyAlignment="1">
      <alignment horizontal="center" vertical="center"/>
    </xf>
    <xf numFmtId="44" fontId="5" fillId="0" borderId="40" xfId="1" applyNumberFormat="1" applyFont="1" applyBorder="1" applyAlignment="1">
      <alignment horizontal="right" vertical="center" wrapText="1"/>
    </xf>
    <xf numFmtId="0" fontId="5" fillId="0" borderId="39" xfId="1" applyFont="1" applyBorder="1" applyAlignment="1">
      <alignment horizontal="center" vertical="center"/>
    </xf>
    <xf numFmtId="44" fontId="5" fillId="0" borderId="40" xfId="1" applyNumberFormat="1" applyFont="1" applyBorder="1" applyAlignment="1">
      <alignment horizontal="right" vertical="center"/>
    </xf>
    <xf numFmtId="2" fontId="5" fillId="0" borderId="16" xfId="1" applyNumberFormat="1" applyFont="1" applyBorder="1" applyAlignment="1">
      <alignment horizontal="center" vertical="center"/>
    </xf>
    <xf numFmtId="2" fontId="5" fillId="0" borderId="40" xfId="1" applyNumberFormat="1" applyFont="1" applyBorder="1" applyAlignment="1">
      <alignment horizontal="center" vertical="center"/>
    </xf>
    <xf numFmtId="0" fontId="5" fillId="0" borderId="38" xfId="1" applyFont="1" applyBorder="1" applyAlignment="1">
      <alignment vertical="center" wrapText="1"/>
    </xf>
    <xf numFmtId="2" fontId="5" fillId="0" borderId="31" xfId="1" applyNumberFormat="1" applyFont="1" applyBorder="1" applyAlignment="1">
      <alignment horizontal="center" vertical="center"/>
    </xf>
    <xf numFmtId="0" fontId="24" fillId="2" borderId="37" xfId="1" applyFont="1" applyFill="1" applyBorder="1" applyAlignment="1">
      <alignment horizontal="center" vertical="center"/>
    </xf>
    <xf numFmtId="0" fontId="25" fillId="0" borderId="37" xfId="1" applyFont="1" applyBorder="1" applyAlignment="1">
      <alignment horizontal="center" vertical="center" wrapText="1"/>
    </xf>
    <xf numFmtId="0" fontId="25" fillId="0" borderId="32" xfId="1" applyFont="1" applyBorder="1" applyAlignment="1">
      <alignment vertical="center" wrapText="1"/>
    </xf>
    <xf numFmtId="44" fontId="25" fillId="0" borderId="32" xfId="1" applyNumberFormat="1" applyFont="1" applyBorder="1" applyAlignment="1">
      <alignment horizontal="center" vertical="center" wrapText="1"/>
    </xf>
    <xf numFmtId="0" fontId="25" fillId="0" borderId="38" xfId="1" applyFont="1" applyBorder="1" applyAlignment="1">
      <alignment horizontal="center" vertical="center" wrapText="1"/>
    </xf>
    <xf numFmtId="2" fontId="25" fillId="0" borderId="36" xfId="1" applyNumberFormat="1" applyFont="1" applyBorder="1" applyAlignment="1">
      <alignment horizontal="center" vertical="center" wrapText="1"/>
    </xf>
    <xf numFmtId="2" fontId="25" fillId="0" borderId="42" xfId="1" applyNumberFormat="1" applyFont="1" applyBorder="1" applyAlignment="1">
      <alignment horizontal="center" vertical="center" wrapText="1"/>
    </xf>
    <xf numFmtId="0" fontId="25" fillId="0" borderId="30" xfId="1" applyFont="1" applyBorder="1" applyAlignment="1">
      <alignment vertical="center" wrapText="1"/>
    </xf>
    <xf numFmtId="44" fontId="25" fillId="0" borderId="30" xfId="1" applyNumberFormat="1" applyFont="1" applyBorder="1" applyAlignment="1">
      <alignment horizontal="right" vertical="center" wrapText="1"/>
    </xf>
    <xf numFmtId="0" fontId="25" fillId="0" borderId="40" xfId="1" applyFont="1" applyBorder="1" applyAlignment="1">
      <alignment vertical="center" wrapText="1"/>
    </xf>
    <xf numFmtId="44" fontId="25" fillId="0" borderId="40" xfId="1" applyNumberFormat="1" applyFont="1" applyBorder="1" applyAlignment="1">
      <alignment horizontal="right" vertical="center" wrapText="1"/>
    </xf>
    <xf numFmtId="44" fontId="5" fillId="0" borderId="32" xfId="0" applyNumberFormat="1" applyFont="1" applyBorder="1"/>
    <xf numFmtId="0" fontId="5" fillId="0" borderId="40" xfId="1" applyFont="1" applyBorder="1" applyAlignment="1">
      <alignment horizontal="center" vertical="center" wrapText="1"/>
    </xf>
    <xf numFmtId="165" fontId="5" fillId="0" borderId="40" xfId="1" applyNumberFormat="1" applyFont="1" applyBorder="1" applyAlignment="1">
      <alignment horizontal="center" vertical="center" wrapText="1"/>
    </xf>
    <xf numFmtId="0" fontId="5" fillId="0" borderId="42" xfId="1" applyFont="1" applyBorder="1" applyAlignment="1">
      <alignment horizontal="center" vertical="center" wrapText="1"/>
    </xf>
    <xf numFmtId="0" fontId="25" fillId="0" borderId="4" xfId="1" applyFont="1" applyBorder="1" applyAlignment="1">
      <alignment horizontal="centerContinuous" vertical="center" wrapText="1"/>
    </xf>
    <xf numFmtId="44" fontId="25" fillId="0" borderId="32" xfId="1" applyNumberFormat="1" applyFont="1" applyBorder="1" applyAlignment="1">
      <alignment horizontal="right" vertical="center" wrapText="1"/>
    </xf>
    <xf numFmtId="0" fontId="26" fillId="0" borderId="0" xfId="0" applyFont="1" applyFill="1" applyBorder="1"/>
    <xf numFmtId="0" fontId="26" fillId="0" borderId="0" xfId="0" applyFont="1"/>
    <xf numFmtId="0" fontId="26" fillId="0" borderId="0" xfId="0" applyFont="1" applyAlignment="1">
      <alignment horizontal="center" vertical="center"/>
    </xf>
    <xf numFmtId="0" fontId="23" fillId="0" borderId="0" xfId="0" applyFont="1"/>
    <xf numFmtId="0" fontId="26" fillId="0" borderId="0" xfId="0" applyFont="1" applyFill="1"/>
    <xf numFmtId="0" fontId="4" fillId="2" borderId="4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left" vertical="center" wrapText="1"/>
    </xf>
    <xf numFmtId="2" fontId="5" fillId="2" borderId="19" xfId="1" applyNumberFormat="1" applyFont="1" applyFill="1" applyBorder="1" applyAlignment="1">
      <alignment horizontal="center" vertical="center"/>
    </xf>
    <xf numFmtId="2" fontId="5" fillId="2" borderId="24" xfId="1" applyNumberFormat="1" applyFont="1" applyFill="1" applyBorder="1" applyAlignment="1">
      <alignment horizontal="center" vertical="center"/>
    </xf>
    <xf numFmtId="2" fontId="5" fillId="2" borderId="2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0" fontId="5" fillId="0" borderId="6" xfId="1" applyNumberFormat="1" applyFont="1" applyFill="1" applyBorder="1" applyAlignment="1">
      <alignment horizontal="center" vertical="center"/>
    </xf>
    <xf numFmtId="43" fontId="12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19" xfId="1" applyFont="1" applyFill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5" fillId="0" borderId="3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0" fillId="0" borderId="60" xfId="1" applyFont="1" applyBorder="1" applyAlignment="1">
      <alignment horizontal="center" vertical="center" wrapText="1"/>
    </xf>
    <xf numFmtId="0" fontId="20" fillId="0" borderId="61" xfId="1" applyFont="1" applyBorder="1" applyAlignment="1">
      <alignment horizontal="center" vertical="center" wrapText="1"/>
    </xf>
    <xf numFmtId="0" fontId="20" fillId="0" borderId="62" xfId="1" applyFont="1" applyBorder="1" applyAlignment="1">
      <alignment horizontal="center" vertical="center" wrapText="1"/>
    </xf>
    <xf numFmtId="0" fontId="19" fillId="2" borderId="32" xfId="1" applyFont="1" applyFill="1" applyBorder="1" applyAlignment="1">
      <alignment horizontal="center" vertical="center" wrapText="1"/>
    </xf>
    <xf numFmtId="0" fontId="19" fillId="2" borderId="38" xfId="1" applyFont="1" applyFill="1" applyBorder="1" applyAlignment="1">
      <alignment horizontal="center" vertical="center" wrapText="1"/>
    </xf>
    <xf numFmtId="44" fontId="20" fillId="0" borderId="32" xfId="0" applyNumberFormat="1" applyFont="1" applyBorder="1" applyAlignment="1">
      <alignment horizontal="center" wrapText="1"/>
    </xf>
    <xf numFmtId="0" fontId="20" fillId="0" borderId="38" xfId="1" applyFont="1" applyBorder="1" applyAlignment="1">
      <alignment horizontal="center" vertical="center" wrapText="1"/>
    </xf>
    <xf numFmtId="0" fontId="5" fillId="0" borderId="32" xfId="1" applyFont="1" applyBorder="1" applyAlignment="1">
      <alignment horizontal="center" vertical="center" wrapText="1"/>
    </xf>
    <xf numFmtId="0" fontId="5" fillId="0" borderId="38" xfId="1" applyFont="1" applyBorder="1" applyAlignment="1">
      <alignment horizontal="center" vertical="center" wrapText="1"/>
    </xf>
    <xf numFmtId="0" fontId="24" fillId="2" borderId="32" xfId="0" applyFont="1" applyFill="1" applyBorder="1" applyAlignment="1">
      <alignment horizontal="center" vertical="center"/>
    </xf>
    <xf numFmtId="0" fontId="24" fillId="2" borderId="38" xfId="0" applyFont="1" applyFill="1" applyBorder="1" applyAlignment="1">
      <alignment horizontal="center" vertical="center"/>
    </xf>
    <xf numFmtId="0" fontId="19" fillId="2" borderId="32" xfId="0" applyFont="1" applyFill="1" applyBorder="1" applyAlignment="1">
      <alignment horizontal="center" vertical="center"/>
    </xf>
    <xf numFmtId="0" fontId="19" fillId="2" borderId="38" xfId="0" applyFont="1" applyFill="1" applyBorder="1" applyAlignment="1">
      <alignment horizontal="center" vertical="center"/>
    </xf>
    <xf numFmtId="0" fontId="4" fillId="2" borderId="32" xfId="1" applyFont="1" applyFill="1" applyBorder="1" applyAlignment="1">
      <alignment horizontal="center" vertical="center" wrapText="1"/>
    </xf>
    <xf numFmtId="0" fontId="4" fillId="2" borderId="38" xfId="1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20" fillId="0" borderId="32" xfId="1" applyFont="1" applyBorder="1" applyAlignment="1">
      <alignment horizontal="center" vertical="center" wrapText="1"/>
    </xf>
    <xf numFmtId="0" fontId="4" fillId="2" borderId="60" xfId="1" applyFont="1" applyFill="1" applyBorder="1" applyAlignment="1">
      <alignment horizontal="center" vertical="center" wrapText="1"/>
    </xf>
    <xf numFmtId="0" fontId="4" fillId="2" borderId="61" xfId="1" applyFont="1" applyFill="1" applyBorder="1" applyAlignment="1">
      <alignment horizontal="center" vertical="center" wrapText="1"/>
    </xf>
    <xf numFmtId="0" fontId="4" fillId="2" borderId="62" xfId="1" applyFont="1" applyFill="1" applyBorder="1" applyAlignment="1">
      <alignment horizontal="center" vertical="center" wrapText="1"/>
    </xf>
    <xf numFmtId="44" fontId="20" fillId="0" borderId="32" xfId="1" applyNumberFormat="1" applyFont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right" vertical="center"/>
    </xf>
    <xf numFmtId="0" fontId="15" fillId="2" borderId="11" xfId="0" applyFont="1" applyFill="1" applyBorder="1" applyAlignment="1">
      <alignment horizontal="right" vertical="center"/>
    </xf>
    <xf numFmtId="0" fontId="10" fillId="2" borderId="44" xfId="0" applyFont="1" applyFill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10" fillId="2" borderId="46" xfId="0" applyFont="1" applyFill="1" applyBorder="1" applyAlignment="1">
      <alignment horizontal="center"/>
    </xf>
    <xf numFmtId="0" fontId="17" fillId="0" borderId="9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justify" vertical="center"/>
    </xf>
    <xf numFmtId="0" fontId="15" fillId="2" borderId="40" xfId="0" applyFont="1" applyFill="1" applyBorder="1" applyAlignment="1">
      <alignment horizontal="justify" vertical="center"/>
    </xf>
    <xf numFmtId="0" fontId="15" fillId="2" borderId="30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</cellXfs>
  <cellStyles count="5">
    <cellStyle name="Normalny" xfId="0" builtinId="0"/>
    <cellStyle name="Normalny 2" xfId="1"/>
    <cellStyle name="Normalny 3" xfId="2"/>
    <cellStyle name="Walutowy 2" xfId="3"/>
    <cellStyle name="Walutowy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63"/>
  <sheetViews>
    <sheetView topLeftCell="A157" zoomScaleNormal="100" workbookViewId="0">
      <selection activeCell="C152" sqref="C152"/>
    </sheetView>
  </sheetViews>
  <sheetFormatPr defaultRowHeight="12.75" x14ac:dyDescent="0.2"/>
  <cols>
    <col min="1" max="1" width="4.140625" style="464" customWidth="1"/>
    <col min="2" max="2" width="4.7109375" style="18" bestFit="1" customWidth="1"/>
    <col min="3" max="3" width="53.140625" style="20" customWidth="1"/>
    <col min="4" max="4" width="19.28515625" style="21" customWidth="1"/>
    <col min="5" max="5" width="9.140625" style="18" customWidth="1"/>
    <col min="6" max="6" width="10.7109375" style="18" customWidth="1"/>
    <col min="7" max="7" width="29.5703125" style="20" customWidth="1"/>
    <col min="8" max="8" width="20.85546875" style="25" customWidth="1"/>
    <col min="9" max="9" width="14.42578125" style="20" customWidth="1"/>
    <col min="10" max="10" width="18.5703125" style="20" customWidth="1"/>
    <col min="11" max="11" width="22.85546875" style="20" customWidth="1"/>
    <col min="12" max="16384" width="9.140625" style="18"/>
  </cols>
  <sheetData>
    <row r="1" spans="1:13" ht="14.25" x14ac:dyDescent="0.2">
      <c r="C1" s="479" t="s">
        <v>343</v>
      </c>
      <c r="D1" s="479"/>
      <c r="F1" s="480"/>
      <c r="G1" s="480"/>
    </row>
    <row r="2" spans="1:13" ht="14.25" x14ac:dyDescent="0.2">
      <c r="C2" s="207" t="s">
        <v>344</v>
      </c>
      <c r="D2" s="208"/>
      <c r="F2" s="480"/>
      <c r="G2" s="480"/>
    </row>
    <row r="3" spans="1:13" ht="13.5" thickBot="1" x14ac:dyDescent="0.25">
      <c r="B3" s="9"/>
      <c r="C3" s="7"/>
      <c r="D3" s="10"/>
      <c r="E3" s="9"/>
      <c r="F3" s="481"/>
      <c r="G3" s="481"/>
      <c r="H3" s="26"/>
      <c r="I3" s="11"/>
      <c r="J3" s="11"/>
      <c r="K3" s="11"/>
    </row>
    <row r="4" spans="1:13" ht="27" customHeight="1" thickTop="1" thickBot="1" x14ac:dyDescent="0.25">
      <c r="B4" s="51" t="s">
        <v>1</v>
      </c>
      <c r="C4" s="14" t="s">
        <v>100</v>
      </c>
      <c r="D4" s="35" t="s">
        <v>99</v>
      </c>
      <c r="E4" s="476"/>
      <c r="F4" s="476"/>
      <c r="G4" s="477"/>
      <c r="H4" s="469" t="s">
        <v>12</v>
      </c>
      <c r="I4" s="469"/>
      <c r="J4" s="469"/>
      <c r="K4" s="469"/>
      <c r="L4" s="8"/>
      <c r="M4" s="8"/>
    </row>
    <row r="5" spans="1:13" ht="27.75" customHeight="1" thickTop="1" thickBot="1" x14ac:dyDescent="0.25">
      <c r="B5" s="28" t="s">
        <v>0</v>
      </c>
      <c r="C5" s="13" t="s">
        <v>27</v>
      </c>
      <c r="D5" s="29" t="s">
        <v>25</v>
      </c>
      <c r="E5" s="30" t="s">
        <v>23</v>
      </c>
      <c r="F5" s="31" t="s">
        <v>26</v>
      </c>
      <c r="G5" s="32" t="s">
        <v>14</v>
      </c>
      <c r="H5" s="33" t="s">
        <v>15</v>
      </c>
      <c r="I5" s="13" t="s">
        <v>16</v>
      </c>
      <c r="J5" s="13" t="s">
        <v>24</v>
      </c>
      <c r="K5" s="34" t="s">
        <v>17</v>
      </c>
      <c r="L5" s="8"/>
      <c r="M5" s="8"/>
    </row>
    <row r="6" spans="1:13" ht="13.5" thickTop="1" x14ac:dyDescent="0.2">
      <c r="A6" s="464" t="s">
        <v>220</v>
      </c>
      <c r="B6" s="1" t="s">
        <v>1</v>
      </c>
      <c r="C6" s="401" t="s">
        <v>28</v>
      </c>
      <c r="D6" s="402">
        <v>479659.86</v>
      </c>
      <c r="E6" s="2"/>
      <c r="F6" s="2" t="s">
        <v>19</v>
      </c>
      <c r="G6" s="15"/>
      <c r="H6" s="3" t="s">
        <v>20</v>
      </c>
      <c r="I6" s="3"/>
      <c r="J6" s="3"/>
      <c r="K6" s="3" t="s">
        <v>21</v>
      </c>
      <c r="L6" s="8"/>
      <c r="M6" s="8"/>
    </row>
    <row r="7" spans="1:13" ht="25.5" x14ac:dyDescent="0.2">
      <c r="A7" s="464" t="s">
        <v>220</v>
      </c>
      <c r="B7" s="4" t="s">
        <v>2</v>
      </c>
      <c r="C7" s="399" t="s">
        <v>29</v>
      </c>
      <c r="D7" s="400">
        <v>2000000</v>
      </c>
      <c r="E7" s="5">
        <v>1000</v>
      </c>
      <c r="F7" s="5" t="s">
        <v>22</v>
      </c>
      <c r="G7" s="16">
        <v>2011</v>
      </c>
      <c r="H7" s="6" t="s">
        <v>20</v>
      </c>
      <c r="I7" s="6"/>
      <c r="J7" s="6"/>
      <c r="K7" s="38"/>
      <c r="L7" s="8"/>
      <c r="M7" s="8"/>
    </row>
    <row r="8" spans="1:13" x14ac:dyDescent="0.2">
      <c r="B8" s="4"/>
      <c r="C8" s="399" t="s">
        <v>475</v>
      </c>
      <c r="D8" s="400">
        <v>216770.7</v>
      </c>
      <c r="E8" s="5"/>
      <c r="F8" s="5" t="s">
        <v>19</v>
      </c>
      <c r="G8" s="16">
        <v>2018</v>
      </c>
      <c r="H8" s="6"/>
      <c r="I8" s="6"/>
      <c r="J8" s="6"/>
      <c r="K8" s="38"/>
      <c r="L8" s="8"/>
      <c r="M8" s="8"/>
    </row>
    <row r="9" spans="1:13" x14ac:dyDescent="0.2">
      <c r="A9" s="464" t="s">
        <v>220</v>
      </c>
      <c r="B9" s="4" t="s">
        <v>3</v>
      </c>
      <c r="C9" s="399" t="s">
        <v>30</v>
      </c>
      <c r="D9" s="400">
        <v>244371.41</v>
      </c>
      <c r="E9" s="5"/>
      <c r="F9" s="5" t="s">
        <v>19</v>
      </c>
      <c r="G9" s="16"/>
      <c r="H9" s="6" t="s">
        <v>20</v>
      </c>
      <c r="I9" s="6"/>
      <c r="J9" s="6"/>
      <c r="K9" s="6" t="s">
        <v>21</v>
      </c>
      <c r="L9" s="8"/>
      <c r="M9" s="8"/>
    </row>
    <row r="10" spans="1:13" x14ac:dyDescent="0.2">
      <c r="A10" s="464" t="s">
        <v>220</v>
      </c>
      <c r="B10" s="4" t="s">
        <v>4</v>
      </c>
      <c r="C10" s="399" t="s">
        <v>31</v>
      </c>
      <c r="D10" s="400">
        <v>172639.58</v>
      </c>
      <c r="E10" s="5"/>
      <c r="F10" s="5" t="s">
        <v>19</v>
      </c>
      <c r="G10" s="16"/>
      <c r="H10" s="6" t="s">
        <v>20</v>
      </c>
      <c r="I10" s="6"/>
      <c r="J10" s="6"/>
      <c r="K10" s="6" t="s">
        <v>21</v>
      </c>
      <c r="L10" s="8"/>
      <c r="M10" s="8"/>
    </row>
    <row r="11" spans="1:13" x14ac:dyDescent="0.2">
      <c r="A11" s="464" t="s">
        <v>220</v>
      </c>
      <c r="B11" s="4" t="s">
        <v>5</v>
      </c>
      <c r="C11" s="399" t="s">
        <v>32</v>
      </c>
      <c r="D11" s="400">
        <v>24292.27</v>
      </c>
      <c r="E11" s="5"/>
      <c r="F11" s="5" t="s">
        <v>19</v>
      </c>
      <c r="G11" s="16"/>
      <c r="H11" s="6" t="s">
        <v>20</v>
      </c>
      <c r="I11" s="6"/>
      <c r="J11" s="6"/>
      <c r="K11" s="6" t="s">
        <v>21</v>
      </c>
      <c r="L11" s="8"/>
      <c r="M11" s="8"/>
    </row>
    <row r="12" spans="1:13" x14ac:dyDescent="0.2">
      <c r="A12" s="464" t="s">
        <v>220</v>
      </c>
      <c r="B12" s="4" t="s">
        <v>6</v>
      </c>
      <c r="C12" s="399" t="s">
        <v>33</v>
      </c>
      <c r="D12" s="400">
        <v>236441.65</v>
      </c>
      <c r="E12" s="5"/>
      <c r="F12" s="5" t="s">
        <v>19</v>
      </c>
      <c r="G12" s="16"/>
      <c r="H12" s="6" t="s">
        <v>20</v>
      </c>
      <c r="I12" s="6"/>
      <c r="J12" s="6"/>
      <c r="K12" s="6" t="s">
        <v>21</v>
      </c>
      <c r="L12" s="8"/>
      <c r="M12" s="8"/>
    </row>
    <row r="13" spans="1:13" x14ac:dyDescent="0.2">
      <c r="A13" s="464" t="s">
        <v>220</v>
      </c>
      <c r="B13" s="4" t="s">
        <v>34</v>
      </c>
      <c r="C13" s="399" t="s">
        <v>35</v>
      </c>
      <c r="D13" s="400">
        <v>345371.95</v>
      </c>
      <c r="E13" s="5"/>
      <c r="F13" s="5" t="s">
        <v>19</v>
      </c>
      <c r="G13" s="16"/>
      <c r="H13" s="6" t="s">
        <v>20</v>
      </c>
      <c r="I13" s="6"/>
      <c r="J13" s="6"/>
      <c r="K13" s="6" t="s">
        <v>21</v>
      </c>
      <c r="L13" s="8"/>
      <c r="M13" s="8"/>
    </row>
    <row r="14" spans="1:13" x14ac:dyDescent="0.2">
      <c r="A14" s="464" t="s">
        <v>220</v>
      </c>
      <c r="B14" s="4" t="s">
        <v>7</v>
      </c>
      <c r="C14" s="399" t="s">
        <v>36</v>
      </c>
      <c r="D14" s="400">
        <v>304549.15000000002</v>
      </c>
      <c r="E14" s="5"/>
      <c r="F14" s="5" t="s">
        <v>19</v>
      </c>
      <c r="G14" s="16"/>
      <c r="H14" s="6" t="s">
        <v>20</v>
      </c>
      <c r="I14" s="6"/>
      <c r="J14" s="6"/>
      <c r="K14" s="6" t="s">
        <v>21</v>
      </c>
      <c r="L14" s="8"/>
      <c r="M14" s="8"/>
    </row>
    <row r="15" spans="1:13" x14ac:dyDescent="0.2">
      <c r="A15" s="464" t="s">
        <v>220</v>
      </c>
      <c r="B15" s="4" t="s">
        <v>8</v>
      </c>
      <c r="C15" s="399" t="s">
        <v>37</v>
      </c>
      <c r="D15" s="400">
        <v>75297.36</v>
      </c>
      <c r="E15" s="5"/>
      <c r="F15" s="5" t="s">
        <v>19</v>
      </c>
      <c r="G15" s="16"/>
      <c r="H15" s="6" t="s">
        <v>20</v>
      </c>
      <c r="I15" s="6"/>
      <c r="J15" s="6"/>
      <c r="K15" s="6" t="s">
        <v>21</v>
      </c>
      <c r="L15" s="8"/>
      <c r="M15" s="8"/>
    </row>
    <row r="16" spans="1:13" x14ac:dyDescent="0.2">
      <c r="A16" s="464" t="s">
        <v>220</v>
      </c>
      <c r="B16" s="4" t="s">
        <v>9</v>
      </c>
      <c r="C16" s="399" t="s">
        <v>472</v>
      </c>
      <c r="D16" s="400">
        <v>113832.65</v>
      </c>
      <c r="E16" s="5"/>
      <c r="F16" s="5" t="s">
        <v>19</v>
      </c>
      <c r="G16" s="16"/>
      <c r="H16" s="6"/>
      <c r="I16" s="6"/>
      <c r="J16" s="6"/>
      <c r="K16" s="6"/>
      <c r="L16" s="8"/>
      <c r="M16" s="8"/>
    </row>
    <row r="17" spans="1:13" x14ac:dyDescent="0.2">
      <c r="A17" s="464" t="s">
        <v>220</v>
      </c>
      <c r="B17" s="4" t="s">
        <v>10</v>
      </c>
      <c r="C17" s="399" t="s">
        <v>479</v>
      </c>
      <c r="D17" s="400">
        <v>29430.95</v>
      </c>
      <c r="E17" s="5"/>
      <c r="F17" s="5" t="s">
        <v>19</v>
      </c>
      <c r="G17" s="16"/>
      <c r="H17" s="6"/>
      <c r="I17" s="6"/>
      <c r="J17" s="6"/>
      <c r="K17" s="6"/>
      <c r="L17" s="8"/>
      <c r="M17" s="8"/>
    </row>
    <row r="18" spans="1:13" x14ac:dyDescent="0.2">
      <c r="A18" s="464" t="s">
        <v>220</v>
      </c>
      <c r="B18" s="4" t="s">
        <v>11</v>
      </c>
      <c r="C18" s="399" t="s">
        <v>38</v>
      </c>
      <c r="D18" s="400">
        <v>181238.95</v>
      </c>
      <c r="E18" s="5"/>
      <c r="F18" s="5" t="s">
        <v>19</v>
      </c>
      <c r="G18" s="16"/>
      <c r="H18" s="6"/>
      <c r="I18" s="6"/>
      <c r="J18" s="6"/>
      <c r="K18" s="6"/>
      <c r="L18" s="8"/>
      <c r="M18" s="8"/>
    </row>
    <row r="19" spans="1:13" x14ac:dyDescent="0.2">
      <c r="A19" s="464" t="s">
        <v>220</v>
      </c>
      <c r="B19" s="4" t="s">
        <v>110</v>
      </c>
      <c r="C19" s="399" t="s">
        <v>476</v>
      </c>
      <c r="D19" s="400">
        <v>22032.51</v>
      </c>
      <c r="E19" s="5"/>
      <c r="F19" s="5" t="s">
        <v>19</v>
      </c>
      <c r="G19" s="16"/>
      <c r="H19" s="6"/>
      <c r="I19" s="6"/>
      <c r="J19" s="6"/>
      <c r="K19" s="6"/>
      <c r="L19" s="8"/>
      <c r="M19" s="8"/>
    </row>
    <row r="20" spans="1:13" x14ac:dyDescent="0.2">
      <c r="A20" s="464" t="s">
        <v>220</v>
      </c>
      <c r="B20" s="4" t="s">
        <v>39</v>
      </c>
      <c r="C20" s="399" t="s">
        <v>41</v>
      </c>
      <c r="D20" s="400">
        <v>134361.72</v>
      </c>
      <c r="E20" s="5"/>
      <c r="F20" s="5" t="s">
        <v>19</v>
      </c>
      <c r="G20" s="16"/>
      <c r="H20" s="6"/>
      <c r="I20" s="6"/>
      <c r="J20" s="6"/>
      <c r="K20" s="6" t="s">
        <v>21</v>
      </c>
      <c r="L20" s="8"/>
      <c r="M20" s="8"/>
    </row>
    <row r="21" spans="1:13" x14ac:dyDescent="0.2">
      <c r="A21" s="464" t="s">
        <v>220</v>
      </c>
      <c r="B21" s="4" t="s">
        <v>40</v>
      </c>
      <c r="C21" s="399" t="s">
        <v>105</v>
      </c>
      <c r="D21" s="400">
        <v>1887147.8</v>
      </c>
      <c r="E21" s="5"/>
      <c r="F21" s="5" t="s">
        <v>19</v>
      </c>
      <c r="G21" s="16"/>
      <c r="H21" s="6" t="s">
        <v>20</v>
      </c>
      <c r="I21" s="6"/>
      <c r="J21" s="6"/>
      <c r="K21" s="6" t="s">
        <v>21</v>
      </c>
      <c r="L21" s="8"/>
      <c r="M21" s="8"/>
    </row>
    <row r="22" spans="1:13" x14ac:dyDescent="0.2">
      <c r="A22" s="464" t="s">
        <v>220</v>
      </c>
      <c r="B22" s="4" t="s">
        <v>42</v>
      </c>
      <c r="C22" s="399" t="s">
        <v>44</v>
      </c>
      <c r="D22" s="400">
        <v>688027.91</v>
      </c>
      <c r="E22" s="5"/>
      <c r="F22" s="5" t="s">
        <v>19</v>
      </c>
      <c r="G22" s="16"/>
      <c r="H22" s="6"/>
      <c r="I22" s="6"/>
      <c r="J22" s="6"/>
      <c r="K22" s="6"/>
      <c r="L22" s="8"/>
      <c r="M22" s="8"/>
    </row>
    <row r="23" spans="1:13" x14ac:dyDescent="0.2">
      <c r="A23" s="464" t="s">
        <v>220</v>
      </c>
      <c r="B23" s="4" t="s">
        <v>43</v>
      </c>
      <c r="C23" s="399" t="s">
        <v>46</v>
      </c>
      <c r="D23" s="400">
        <v>585859.54</v>
      </c>
      <c r="E23" s="5"/>
      <c r="F23" s="5" t="s">
        <v>19</v>
      </c>
      <c r="G23" s="16"/>
      <c r="H23" s="6"/>
      <c r="I23" s="6"/>
      <c r="J23" s="6"/>
      <c r="K23" s="6"/>
      <c r="L23" s="8"/>
      <c r="M23" s="8"/>
    </row>
    <row r="24" spans="1:13" x14ac:dyDescent="0.2">
      <c r="A24" s="464" t="s">
        <v>220</v>
      </c>
      <c r="B24" s="4" t="s">
        <v>45</v>
      </c>
      <c r="C24" s="399" t="s">
        <v>106</v>
      </c>
      <c r="D24" s="400">
        <v>56263.37</v>
      </c>
      <c r="E24" s="5"/>
      <c r="F24" s="5" t="s">
        <v>19</v>
      </c>
      <c r="G24" s="16"/>
      <c r="H24" s="6"/>
      <c r="I24" s="6"/>
      <c r="J24" s="6"/>
      <c r="K24" s="6"/>
      <c r="L24" s="8"/>
      <c r="M24" s="8"/>
    </row>
    <row r="25" spans="1:13" x14ac:dyDescent="0.2">
      <c r="A25" s="464" t="s">
        <v>220</v>
      </c>
      <c r="B25" s="4" t="s">
        <v>47</v>
      </c>
      <c r="C25" s="399" t="s">
        <v>107</v>
      </c>
      <c r="D25" s="400">
        <v>77702.75</v>
      </c>
      <c r="E25" s="5"/>
      <c r="F25" s="5" t="s">
        <v>19</v>
      </c>
      <c r="G25" s="16"/>
      <c r="H25" s="6"/>
      <c r="I25" s="6"/>
      <c r="J25" s="6"/>
      <c r="K25" s="6"/>
      <c r="L25" s="8"/>
      <c r="M25" s="8"/>
    </row>
    <row r="26" spans="1:13" x14ac:dyDescent="0.2">
      <c r="A26" s="464" t="s">
        <v>220</v>
      </c>
      <c r="B26" s="4" t="s">
        <v>48</v>
      </c>
      <c r="C26" s="399" t="s">
        <v>478</v>
      </c>
      <c r="D26" s="400">
        <v>2350</v>
      </c>
      <c r="E26" s="5"/>
      <c r="F26" s="5" t="s">
        <v>19</v>
      </c>
      <c r="G26" s="16"/>
      <c r="H26" s="6"/>
      <c r="I26" s="6"/>
      <c r="J26" s="6"/>
      <c r="K26" s="6"/>
      <c r="L26" s="8"/>
      <c r="M26" s="8"/>
    </row>
    <row r="27" spans="1:13" x14ac:dyDescent="0.2">
      <c r="A27" s="464" t="s">
        <v>220</v>
      </c>
      <c r="B27" s="4" t="s">
        <v>49</v>
      </c>
      <c r="C27" s="399" t="s">
        <v>470</v>
      </c>
      <c r="D27" s="400">
        <v>20000</v>
      </c>
      <c r="E27" s="5"/>
      <c r="F27" s="5" t="s">
        <v>19</v>
      </c>
      <c r="G27" s="16"/>
      <c r="H27" s="6"/>
      <c r="I27" s="6"/>
      <c r="J27" s="6"/>
      <c r="K27" s="6"/>
      <c r="L27" s="8"/>
      <c r="M27" s="8"/>
    </row>
    <row r="28" spans="1:13" x14ac:dyDescent="0.2">
      <c r="A28" s="464" t="s">
        <v>220</v>
      </c>
      <c r="B28" s="4" t="s">
        <v>50</v>
      </c>
      <c r="C28" s="399" t="s">
        <v>52</v>
      </c>
      <c r="D28" s="400">
        <v>681073.46</v>
      </c>
      <c r="E28" s="5"/>
      <c r="F28" s="5" t="s">
        <v>19</v>
      </c>
      <c r="G28" s="16"/>
      <c r="H28" s="6" t="s">
        <v>20</v>
      </c>
      <c r="I28" s="6"/>
      <c r="J28" s="6"/>
      <c r="K28" s="6" t="s">
        <v>21</v>
      </c>
      <c r="L28" s="8"/>
      <c r="M28" s="8"/>
    </row>
    <row r="29" spans="1:13" x14ac:dyDescent="0.2">
      <c r="A29" s="464" t="s">
        <v>220</v>
      </c>
      <c r="B29" s="4" t="s">
        <v>51</v>
      </c>
      <c r="C29" s="399" t="s">
        <v>477</v>
      </c>
      <c r="D29" s="400">
        <v>990250.71</v>
      </c>
      <c r="E29" s="5"/>
      <c r="F29" s="5" t="s">
        <v>19</v>
      </c>
      <c r="G29" s="16"/>
      <c r="H29" s="6"/>
      <c r="I29" s="6"/>
      <c r="J29" s="6"/>
      <c r="K29" s="6"/>
      <c r="L29" s="8"/>
      <c r="M29" s="8"/>
    </row>
    <row r="30" spans="1:13" x14ac:dyDescent="0.2">
      <c r="A30" s="464" t="s">
        <v>220</v>
      </c>
      <c r="B30" s="4" t="s">
        <v>53</v>
      </c>
      <c r="C30" s="399" t="s">
        <v>108</v>
      </c>
      <c r="D30" s="400">
        <v>348188.15999999997</v>
      </c>
      <c r="E30" s="5"/>
      <c r="F30" s="5" t="s">
        <v>19</v>
      </c>
      <c r="G30" s="16"/>
      <c r="H30" s="6"/>
      <c r="I30" s="6"/>
      <c r="J30" s="6"/>
      <c r="K30" s="6"/>
      <c r="L30" s="8"/>
      <c r="M30" s="8"/>
    </row>
    <row r="31" spans="1:13" x14ac:dyDescent="0.2">
      <c r="A31" s="464" t="s">
        <v>220</v>
      </c>
      <c r="B31" s="4" t="s">
        <v>54</v>
      </c>
      <c r="C31" s="399" t="s">
        <v>474</v>
      </c>
      <c r="D31" s="400">
        <v>12000</v>
      </c>
      <c r="E31" s="5"/>
      <c r="F31" s="5" t="s">
        <v>19</v>
      </c>
      <c r="G31" s="16"/>
      <c r="H31" s="6" t="s">
        <v>56</v>
      </c>
      <c r="I31" s="6"/>
      <c r="J31" s="6"/>
      <c r="K31" s="6"/>
      <c r="L31" s="8"/>
      <c r="M31" s="8"/>
    </row>
    <row r="32" spans="1:13" x14ac:dyDescent="0.2">
      <c r="A32" s="464" t="s">
        <v>220</v>
      </c>
      <c r="B32" s="4" t="s">
        <v>55</v>
      </c>
      <c r="C32" s="399" t="s">
        <v>473</v>
      </c>
      <c r="D32" s="400">
        <v>145785.42000000001</v>
      </c>
      <c r="E32" s="5"/>
      <c r="F32" s="5" t="s">
        <v>19</v>
      </c>
      <c r="G32" s="16"/>
      <c r="H32" s="6"/>
      <c r="I32" s="6"/>
      <c r="J32" s="6"/>
      <c r="K32" s="6"/>
      <c r="L32" s="8"/>
      <c r="M32" s="8"/>
    </row>
    <row r="33" spans="1:13" x14ac:dyDescent="0.2">
      <c r="A33" s="464" t="s">
        <v>220</v>
      </c>
      <c r="B33" s="4" t="s">
        <v>120</v>
      </c>
      <c r="C33" s="399" t="s">
        <v>471</v>
      </c>
      <c r="D33" s="400">
        <v>29237.200000000001</v>
      </c>
      <c r="E33" s="5"/>
      <c r="F33" s="5" t="s">
        <v>19</v>
      </c>
      <c r="G33" s="16"/>
      <c r="H33" s="6"/>
      <c r="I33" s="6"/>
      <c r="J33" s="6"/>
      <c r="K33" s="6"/>
      <c r="L33" s="8"/>
      <c r="M33" s="8"/>
    </row>
    <row r="34" spans="1:13" ht="38.25" x14ac:dyDescent="0.2">
      <c r="A34" s="464" t="s">
        <v>221</v>
      </c>
      <c r="B34" s="4" t="s">
        <v>58</v>
      </c>
      <c r="C34" s="399" t="s">
        <v>111</v>
      </c>
      <c r="D34" s="400">
        <v>148962</v>
      </c>
      <c r="E34" s="5"/>
      <c r="F34" s="5" t="s">
        <v>19</v>
      </c>
      <c r="G34" s="169"/>
      <c r="H34" s="169"/>
      <c r="I34" s="169"/>
      <c r="J34" s="169"/>
      <c r="K34" s="169"/>
      <c r="L34" s="8"/>
      <c r="M34" s="8"/>
    </row>
    <row r="35" spans="1:13" x14ac:dyDescent="0.2">
      <c r="A35" s="464" t="s">
        <v>221</v>
      </c>
      <c r="B35" s="4" t="s">
        <v>59</v>
      </c>
      <c r="C35" s="399" t="s">
        <v>64</v>
      </c>
      <c r="D35" s="400">
        <v>86170.2</v>
      </c>
      <c r="E35" s="5"/>
      <c r="F35" s="5" t="s">
        <v>19</v>
      </c>
      <c r="G35" s="478" t="s">
        <v>65</v>
      </c>
      <c r="H35" s="478"/>
      <c r="I35" s="478"/>
      <c r="J35" s="478"/>
      <c r="K35" s="478"/>
      <c r="L35" s="8"/>
      <c r="M35" s="8"/>
    </row>
    <row r="36" spans="1:13" x14ac:dyDescent="0.2">
      <c r="A36" s="464" t="s">
        <v>221</v>
      </c>
      <c r="B36" s="4"/>
      <c r="C36" s="399" t="s">
        <v>493</v>
      </c>
      <c r="D36" s="400">
        <v>32581.41</v>
      </c>
      <c r="E36" s="5"/>
      <c r="F36" s="5" t="s">
        <v>19</v>
      </c>
      <c r="G36" s="169"/>
      <c r="H36" s="169"/>
      <c r="I36" s="169"/>
      <c r="J36" s="169"/>
      <c r="K36" s="169"/>
      <c r="L36" s="8"/>
      <c r="M36" s="8"/>
    </row>
    <row r="37" spans="1:13" ht="25.5" x14ac:dyDescent="0.2">
      <c r="A37" s="464" t="s">
        <v>221</v>
      </c>
      <c r="B37" s="4" t="s">
        <v>121</v>
      </c>
      <c r="C37" s="399" t="s">
        <v>71</v>
      </c>
      <c r="D37" s="400">
        <v>65306.880000000005</v>
      </c>
      <c r="E37" s="5"/>
      <c r="F37" s="5" t="s">
        <v>19</v>
      </c>
      <c r="G37" s="39"/>
      <c r="H37" s="12"/>
      <c r="I37" s="12"/>
      <c r="J37" s="12"/>
      <c r="K37" s="12"/>
      <c r="L37" s="8"/>
      <c r="M37" s="8"/>
    </row>
    <row r="38" spans="1:13" x14ac:dyDescent="0.2">
      <c r="A38" s="464" t="s">
        <v>221</v>
      </c>
      <c r="B38" s="4" t="s">
        <v>122</v>
      </c>
      <c r="C38" s="399" t="s">
        <v>73</v>
      </c>
      <c r="D38" s="400">
        <v>374602.45</v>
      </c>
      <c r="E38" s="5"/>
      <c r="F38" s="5" t="s">
        <v>19</v>
      </c>
      <c r="G38" s="39"/>
      <c r="H38" s="12"/>
      <c r="I38" s="12"/>
      <c r="J38" s="12"/>
      <c r="K38" s="12"/>
      <c r="L38" s="8"/>
      <c r="M38" s="8"/>
    </row>
    <row r="39" spans="1:13" x14ac:dyDescent="0.2">
      <c r="A39" s="464" t="s">
        <v>221</v>
      </c>
      <c r="B39" s="4" t="s">
        <v>62</v>
      </c>
      <c r="C39" s="399" t="s">
        <v>75</v>
      </c>
      <c r="D39" s="400">
        <v>283897.99</v>
      </c>
      <c r="E39" s="5"/>
      <c r="F39" s="5" t="s">
        <v>19</v>
      </c>
      <c r="G39" s="39"/>
      <c r="H39" s="12"/>
      <c r="I39" s="12"/>
      <c r="J39" s="12"/>
      <c r="K39" s="12"/>
      <c r="L39" s="8"/>
      <c r="M39" s="8"/>
    </row>
    <row r="40" spans="1:13" x14ac:dyDescent="0.2">
      <c r="A40" s="464" t="s">
        <v>221</v>
      </c>
      <c r="B40" s="4" t="s">
        <v>63</v>
      </c>
      <c r="C40" s="399" t="s">
        <v>79</v>
      </c>
      <c r="D40" s="400">
        <v>5215.7700000000004</v>
      </c>
      <c r="E40" s="5"/>
      <c r="F40" s="5" t="s">
        <v>19</v>
      </c>
      <c r="G40" s="39"/>
      <c r="H40" s="12"/>
      <c r="I40" s="12"/>
      <c r="J40" s="12"/>
      <c r="K40" s="12"/>
      <c r="L40" s="8"/>
      <c r="M40" s="8"/>
    </row>
    <row r="41" spans="1:13" x14ac:dyDescent="0.2">
      <c r="A41" s="464" t="s">
        <v>221</v>
      </c>
      <c r="B41" s="4" t="s">
        <v>66</v>
      </c>
      <c r="C41" s="399" t="s">
        <v>497</v>
      </c>
      <c r="D41" s="400">
        <v>4797.8599999999997</v>
      </c>
      <c r="E41" s="5"/>
      <c r="F41" s="5" t="s">
        <v>19</v>
      </c>
      <c r="G41" s="39"/>
      <c r="H41" s="12"/>
      <c r="I41" s="12"/>
      <c r="J41" s="12"/>
      <c r="K41" s="12"/>
      <c r="L41" s="8"/>
      <c r="M41" s="8"/>
    </row>
    <row r="42" spans="1:13" x14ac:dyDescent="0.2">
      <c r="A42" s="464" t="s">
        <v>221</v>
      </c>
      <c r="B42" s="433"/>
      <c r="C42" s="432" t="s">
        <v>494</v>
      </c>
      <c r="D42" s="400">
        <v>50203.91</v>
      </c>
      <c r="E42" s="5"/>
      <c r="F42" s="5"/>
      <c r="G42" s="39"/>
      <c r="H42" s="12"/>
      <c r="I42" s="12"/>
      <c r="J42" s="12"/>
      <c r="K42" s="12"/>
      <c r="L42" s="8"/>
      <c r="M42" s="8"/>
    </row>
    <row r="43" spans="1:13" x14ac:dyDescent="0.2">
      <c r="A43" s="464" t="s">
        <v>221</v>
      </c>
      <c r="B43" s="4" t="s">
        <v>67</v>
      </c>
      <c r="C43" s="399" t="s">
        <v>481</v>
      </c>
      <c r="D43" s="400">
        <v>163015</v>
      </c>
      <c r="E43" s="5"/>
      <c r="F43" s="5" t="s">
        <v>19</v>
      </c>
      <c r="G43" s="39"/>
      <c r="H43" s="12"/>
      <c r="I43" s="12"/>
      <c r="J43" s="12"/>
      <c r="K43" s="12"/>
      <c r="L43" s="8"/>
      <c r="M43" s="8"/>
    </row>
    <row r="44" spans="1:13" x14ac:dyDescent="0.2">
      <c r="A44" s="464" t="s">
        <v>221</v>
      </c>
      <c r="B44" s="4" t="s">
        <v>68</v>
      </c>
      <c r="C44" s="399" t="s">
        <v>490</v>
      </c>
      <c r="D44" s="400">
        <v>4580.5200000000004</v>
      </c>
      <c r="E44" s="5"/>
      <c r="F44" s="5" t="s">
        <v>19</v>
      </c>
      <c r="G44" s="39"/>
      <c r="H44" s="12"/>
      <c r="I44" s="12"/>
      <c r="J44" s="12"/>
      <c r="K44" s="12"/>
      <c r="L44" s="8"/>
      <c r="M44" s="8"/>
    </row>
    <row r="45" spans="1:13" x14ac:dyDescent="0.2">
      <c r="A45" s="464" t="s">
        <v>221</v>
      </c>
      <c r="B45" s="4" t="s">
        <v>69</v>
      </c>
      <c r="C45" s="399" t="s">
        <v>486</v>
      </c>
      <c r="D45" s="400">
        <v>15583.92</v>
      </c>
      <c r="E45" s="5"/>
      <c r="F45" s="5" t="s">
        <v>19</v>
      </c>
      <c r="G45" s="39"/>
      <c r="H45" s="12"/>
      <c r="I45" s="12"/>
      <c r="J45" s="12"/>
      <c r="K45" s="12"/>
      <c r="L45" s="8"/>
      <c r="M45" s="8"/>
    </row>
    <row r="46" spans="1:13" x14ac:dyDescent="0.2">
      <c r="A46" s="464" t="s">
        <v>221</v>
      </c>
      <c r="B46" s="4" t="s">
        <v>70</v>
      </c>
      <c r="C46" s="399" t="s">
        <v>480</v>
      </c>
      <c r="D46" s="400">
        <v>65851.23</v>
      </c>
      <c r="E46" s="5"/>
      <c r="F46" s="5" t="s">
        <v>19</v>
      </c>
      <c r="G46" s="39"/>
      <c r="H46" s="12"/>
      <c r="I46" s="12"/>
      <c r="J46" s="12"/>
      <c r="K46" s="12"/>
      <c r="L46" s="8"/>
      <c r="M46" s="8"/>
    </row>
    <row r="47" spans="1:13" x14ac:dyDescent="0.2">
      <c r="A47" s="464" t="s">
        <v>221</v>
      </c>
      <c r="B47" s="4" t="s">
        <v>72</v>
      </c>
      <c r="C47" s="399" t="s">
        <v>492</v>
      </c>
      <c r="D47" s="400">
        <v>24381</v>
      </c>
      <c r="E47" s="5"/>
      <c r="F47" s="5" t="s">
        <v>19</v>
      </c>
      <c r="G47" s="39"/>
      <c r="H47" s="12"/>
      <c r="I47" s="12"/>
      <c r="J47" s="12"/>
      <c r="K47" s="12"/>
      <c r="L47" s="8"/>
      <c r="M47" s="8"/>
    </row>
    <row r="48" spans="1:13" x14ac:dyDescent="0.2">
      <c r="A48" s="464" t="s">
        <v>221</v>
      </c>
      <c r="B48" s="4" t="s">
        <v>74</v>
      </c>
      <c r="C48" s="399" t="s">
        <v>483</v>
      </c>
      <c r="D48" s="400">
        <v>105722.55</v>
      </c>
      <c r="E48" s="5"/>
      <c r="F48" s="5" t="s">
        <v>19</v>
      </c>
      <c r="G48" s="39"/>
      <c r="H48" s="12"/>
      <c r="I48" s="12"/>
      <c r="J48" s="12"/>
      <c r="K48" s="12"/>
      <c r="L48" s="8"/>
      <c r="M48" s="8"/>
    </row>
    <row r="49" spans="1:13" s="40" customFormat="1" ht="16.5" customHeight="1" x14ac:dyDescent="0.2">
      <c r="A49" s="464" t="s">
        <v>221</v>
      </c>
      <c r="B49" s="4" t="s">
        <v>112</v>
      </c>
      <c r="C49" s="399" t="s">
        <v>482</v>
      </c>
      <c r="D49" s="400">
        <v>95081.97</v>
      </c>
      <c r="E49" s="5"/>
      <c r="F49" s="5" t="s">
        <v>19</v>
      </c>
      <c r="G49" s="39"/>
      <c r="H49" s="12"/>
      <c r="I49" s="12"/>
      <c r="J49" s="12"/>
      <c r="K49" s="12"/>
      <c r="L49" s="41"/>
      <c r="M49" s="41"/>
    </row>
    <row r="50" spans="1:13" s="40" customFormat="1" ht="38.25" x14ac:dyDescent="0.2">
      <c r="A50" s="464" t="s">
        <v>221</v>
      </c>
      <c r="B50" s="4" t="s">
        <v>113</v>
      </c>
      <c r="C50" s="399" t="s">
        <v>89</v>
      </c>
      <c r="D50" s="400">
        <v>649507.65</v>
      </c>
      <c r="E50" s="5"/>
      <c r="F50" s="5" t="s">
        <v>19</v>
      </c>
      <c r="G50" s="39"/>
      <c r="H50" s="12"/>
      <c r="I50" s="12"/>
      <c r="J50" s="12"/>
      <c r="K50" s="12"/>
      <c r="L50" s="41"/>
      <c r="M50" s="41"/>
    </row>
    <row r="51" spans="1:13" x14ac:dyDescent="0.2">
      <c r="A51" s="464" t="s">
        <v>221</v>
      </c>
      <c r="B51" s="4" t="s">
        <v>114</v>
      </c>
      <c r="C51" s="399" t="s">
        <v>487</v>
      </c>
      <c r="D51" s="400">
        <v>14569.58</v>
      </c>
      <c r="E51" s="5"/>
      <c r="F51" s="5" t="s">
        <v>19</v>
      </c>
      <c r="G51" s="39"/>
      <c r="H51" s="12"/>
      <c r="I51" s="12"/>
      <c r="J51" s="12"/>
      <c r="K51" s="12"/>
      <c r="L51" s="8"/>
      <c r="M51" s="8"/>
    </row>
    <row r="52" spans="1:13" x14ac:dyDescent="0.2">
      <c r="A52" s="464" t="s">
        <v>221</v>
      </c>
      <c r="B52" s="4" t="s">
        <v>115</v>
      </c>
      <c r="C52" s="399" t="s">
        <v>496</v>
      </c>
      <c r="D52" s="400">
        <v>1400</v>
      </c>
      <c r="E52" s="5"/>
      <c r="F52" s="5" t="s">
        <v>19</v>
      </c>
      <c r="G52" s="39"/>
      <c r="H52" s="12"/>
      <c r="I52" s="12"/>
      <c r="J52" s="12"/>
      <c r="K52" s="12"/>
      <c r="L52" s="8"/>
      <c r="M52" s="8"/>
    </row>
    <row r="53" spans="1:13" x14ac:dyDescent="0.2">
      <c r="A53" s="464" t="s">
        <v>221</v>
      </c>
      <c r="B53" s="4" t="s">
        <v>116</v>
      </c>
      <c r="C53" s="399" t="s">
        <v>491</v>
      </c>
      <c r="D53" s="400">
        <v>169515.44</v>
      </c>
      <c r="E53" s="5"/>
      <c r="F53" s="5" t="s">
        <v>19</v>
      </c>
      <c r="G53" s="39"/>
      <c r="H53" s="12"/>
      <c r="I53" s="12"/>
      <c r="J53" s="12"/>
      <c r="K53" s="12"/>
      <c r="L53" s="8"/>
      <c r="M53" s="8"/>
    </row>
    <row r="54" spans="1:13" x14ac:dyDescent="0.2">
      <c r="A54" s="464" t="s">
        <v>221</v>
      </c>
      <c r="B54" s="4" t="s">
        <v>78</v>
      </c>
      <c r="C54" s="399" t="s">
        <v>489</v>
      </c>
      <c r="D54" s="400">
        <v>454445.36</v>
      </c>
      <c r="E54" s="5"/>
      <c r="F54" s="5" t="s">
        <v>19</v>
      </c>
      <c r="G54" s="39"/>
      <c r="H54" s="12"/>
      <c r="I54" s="12"/>
      <c r="J54" s="12"/>
      <c r="K54" s="12"/>
      <c r="L54" s="8"/>
      <c r="M54" s="8"/>
    </row>
    <row r="55" spans="1:13" x14ac:dyDescent="0.2">
      <c r="A55" s="464" t="s">
        <v>221</v>
      </c>
      <c r="B55" s="4" t="s">
        <v>117</v>
      </c>
      <c r="C55" s="399" t="s">
        <v>109</v>
      </c>
      <c r="D55" s="400">
        <v>75135.850000000006</v>
      </c>
      <c r="E55" s="5"/>
      <c r="F55" s="5" t="s">
        <v>19</v>
      </c>
      <c r="G55" s="42"/>
      <c r="H55" s="42"/>
      <c r="I55" s="42"/>
      <c r="J55" s="42"/>
      <c r="K55" s="42"/>
      <c r="L55" s="8"/>
      <c r="M55" s="8"/>
    </row>
    <row r="56" spans="1:13" x14ac:dyDescent="0.2">
      <c r="A56" s="464" t="s">
        <v>221</v>
      </c>
      <c r="B56" s="4" t="s">
        <v>118</v>
      </c>
      <c r="C56" s="399" t="s">
        <v>77</v>
      </c>
      <c r="D56" s="400">
        <v>7732.86</v>
      </c>
      <c r="E56" s="5"/>
      <c r="F56" s="5" t="s">
        <v>19</v>
      </c>
      <c r="G56" s="39"/>
      <c r="H56" s="12"/>
      <c r="I56" s="12"/>
      <c r="J56" s="12"/>
      <c r="K56" s="12"/>
      <c r="L56" s="8"/>
      <c r="M56" s="8"/>
    </row>
    <row r="57" spans="1:13" ht="12" customHeight="1" x14ac:dyDescent="0.2">
      <c r="A57" s="464" t="s">
        <v>221</v>
      </c>
      <c r="B57" s="4" t="s">
        <v>80</v>
      </c>
      <c r="C57" s="399" t="s">
        <v>485</v>
      </c>
      <c r="D57" s="400">
        <v>7847.17</v>
      </c>
      <c r="E57" s="5"/>
      <c r="F57" s="5" t="s">
        <v>19</v>
      </c>
      <c r="G57" s="39"/>
      <c r="H57" s="12"/>
      <c r="I57" s="12"/>
      <c r="J57" s="12"/>
      <c r="K57" s="12"/>
      <c r="L57" s="8"/>
      <c r="M57" s="8"/>
    </row>
    <row r="58" spans="1:13" x14ac:dyDescent="0.2">
      <c r="A58" s="464" t="s">
        <v>221</v>
      </c>
      <c r="B58" s="4" t="s">
        <v>81</v>
      </c>
      <c r="C58" s="399" t="s">
        <v>495</v>
      </c>
      <c r="D58" s="400">
        <v>931.7</v>
      </c>
      <c r="E58" s="5"/>
      <c r="F58" s="5" t="s">
        <v>19</v>
      </c>
      <c r="G58" s="39"/>
      <c r="H58" s="12"/>
      <c r="I58" s="12"/>
      <c r="J58" s="12"/>
      <c r="K58" s="12"/>
      <c r="L58" s="8"/>
      <c r="M58" s="8"/>
    </row>
    <row r="59" spans="1:13" x14ac:dyDescent="0.2">
      <c r="A59" s="464" t="s">
        <v>221</v>
      </c>
      <c r="B59" s="4" t="s">
        <v>82</v>
      </c>
      <c r="C59" s="399" t="s">
        <v>76</v>
      </c>
      <c r="D59" s="400">
        <v>61638.22</v>
      </c>
      <c r="E59" s="5"/>
      <c r="F59" s="5" t="s">
        <v>19</v>
      </c>
      <c r="G59" s="39"/>
      <c r="H59" s="12"/>
      <c r="I59" s="12"/>
      <c r="J59" s="12"/>
      <c r="K59" s="12"/>
      <c r="L59" s="8"/>
      <c r="M59" s="8"/>
    </row>
    <row r="60" spans="1:13" s="40" customFormat="1" ht="16.5" customHeight="1" x14ac:dyDescent="0.2">
      <c r="A60" s="464" t="s">
        <v>221</v>
      </c>
      <c r="B60" s="4" t="s">
        <v>83</v>
      </c>
      <c r="C60" s="399" t="s">
        <v>90</v>
      </c>
      <c r="D60" s="400">
        <v>1014.7</v>
      </c>
      <c r="E60" s="5"/>
      <c r="F60" s="5" t="s">
        <v>19</v>
      </c>
      <c r="G60" s="39"/>
      <c r="H60" s="12"/>
      <c r="I60" s="12"/>
      <c r="J60" s="12"/>
      <c r="K60" s="12"/>
      <c r="L60" s="41"/>
      <c r="M60" s="41"/>
    </row>
    <row r="61" spans="1:13" x14ac:dyDescent="0.2">
      <c r="A61" s="464" t="s">
        <v>221</v>
      </c>
      <c r="B61" s="4" t="s">
        <v>84</v>
      </c>
      <c r="C61" s="399" t="s">
        <v>484</v>
      </c>
      <c r="D61" s="400">
        <v>9708.2000000000007</v>
      </c>
      <c r="E61" s="5"/>
      <c r="F61" s="5" t="s">
        <v>19</v>
      </c>
      <c r="G61" s="39"/>
      <c r="H61" s="12"/>
      <c r="I61" s="12"/>
      <c r="J61" s="12"/>
      <c r="K61" s="12"/>
      <c r="L61" s="8"/>
      <c r="M61" s="8"/>
    </row>
    <row r="62" spans="1:13" x14ac:dyDescent="0.2">
      <c r="A62" s="464" t="s">
        <v>221</v>
      </c>
      <c r="B62" s="4" t="s">
        <v>85</v>
      </c>
      <c r="C62" s="399" t="s">
        <v>499</v>
      </c>
      <c r="D62" s="400">
        <v>2933</v>
      </c>
      <c r="E62" s="5"/>
      <c r="F62" s="5" t="s">
        <v>19</v>
      </c>
      <c r="G62" s="61"/>
      <c r="H62" s="62"/>
      <c r="I62" s="62"/>
      <c r="J62" s="62"/>
      <c r="K62" s="62"/>
      <c r="L62" s="8"/>
      <c r="M62" s="8"/>
    </row>
    <row r="63" spans="1:13" ht="25.5" x14ac:dyDescent="0.2">
      <c r="A63" s="464" t="s">
        <v>221</v>
      </c>
      <c r="B63" s="4"/>
      <c r="C63" s="399" t="s">
        <v>488</v>
      </c>
      <c r="D63" s="400">
        <v>5275540.76</v>
      </c>
      <c r="E63" s="5"/>
      <c r="F63" s="5" t="s">
        <v>19</v>
      </c>
      <c r="G63" s="61"/>
      <c r="H63" s="62"/>
      <c r="I63" s="62"/>
      <c r="J63" s="62"/>
      <c r="K63" s="62"/>
      <c r="L63" s="8"/>
      <c r="M63" s="8"/>
    </row>
    <row r="64" spans="1:13" x14ac:dyDescent="0.2">
      <c r="A64" s="464" t="s">
        <v>221</v>
      </c>
      <c r="B64" s="4" t="s">
        <v>86</v>
      </c>
      <c r="C64" s="399" t="s">
        <v>500</v>
      </c>
      <c r="D64" s="400">
        <v>5880</v>
      </c>
      <c r="E64" s="5"/>
      <c r="F64" s="5" t="s">
        <v>19</v>
      </c>
      <c r="G64" s="61"/>
      <c r="H64" s="62"/>
      <c r="I64" s="62"/>
      <c r="J64" s="62"/>
      <c r="K64" s="62"/>
      <c r="L64" s="8"/>
      <c r="M64" s="8"/>
    </row>
    <row r="65" spans="1:13" x14ac:dyDescent="0.2">
      <c r="A65" s="464" t="s">
        <v>221</v>
      </c>
      <c r="B65" s="4"/>
      <c r="C65" s="415" t="s">
        <v>502</v>
      </c>
      <c r="D65" s="416">
        <v>4993.8</v>
      </c>
      <c r="E65" s="417"/>
      <c r="F65" s="417" t="s">
        <v>19</v>
      </c>
      <c r="G65" s="61"/>
      <c r="H65" s="62"/>
      <c r="I65" s="62"/>
      <c r="J65" s="62"/>
      <c r="K65" s="62"/>
      <c r="L65" s="8"/>
      <c r="M65" s="8"/>
    </row>
    <row r="66" spans="1:13" x14ac:dyDescent="0.2">
      <c r="A66" s="464" t="s">
        <v>221</v>
      </c>
      <c r="B66" s="4"/>
      <c r="C66" s="415" t="s">
        <v>503</v>
      </c>
      <c r="D66" s="416">
        <v>17982.25</v>
      </c>
      <c r="E66" s="417"/>
      <c r="F66" s="417" t="s">
        <v>19</v>
      </c>
      <c r="G66" s="61"/>
      <c r="H66" s="62"/>
      <c r="I66" s="62"/>
      <c r="J66" s="62"/>
      <c r="K66" s="62"/>
      <c r="L66" s="8"/>
      <c r="M66" s="8"/>
    </row>
    <row r="67" spans="1:13" ht="13.5" thickBot="1" x14ac:dyDescent="0.25">
      <c r="A67" s="464" t="s">
        <v>221</v>
      </c>
      <c r="B67" s="4" t="s">
        <v>87</v>
      </c>
      <c r="C67" s="413" t="s">
        <v>501</v>
      </c>
      <c r="D67" s="414">
        <v>970</v>
      </c>
      <c r="E67" s="63"/>
      <c r="F67" s="63" t="s">
        <v>19</v>
      </c>
      <c r="G67" s="46"/>
      <c r="H67" s="47"/>
      <c r="I67" s="47"/>
      <c r="J67" s="47"/>
      <c r="K67" s="47"/>
      <c r="L67" s="8"/>
      <c r="M67" s="8"/>
    </row>
    <row r="68" spans="1:13" ht="13.5" thickTop="1" x14ac:dyDescent="0.2">
      <c r="A68" s="464" t="s">
        <v>222</v>
      </c>
      <c r="B68" s="4" t="s">
        <v>88</v>
      </c>
      <c r="C68" s="404" t="s">
        <v>93</v>
      </c>
      <c r="D68" s="405">
        <f>6992.55+20550</f>
        <v>27542.55</v>
      </c>
      <c r="E68" s="43"/>
      <c r="F68" s="43"/>
      <c r="G68" s="44"/>
      <c r="H68" s="45"/>
      <c r="I68" s="45"/>
      <c r="J68" s="45"/>
      <c r="K68" s="45"/>
    </row>
    <row r="69" spans="1:13" x14ac:dyDescent="0.2">
      <c r="A69" s="464" t="s">
        <v>222</v>
      </c>
      <c r="B69" s="4"/>
      <c r="C69" s="404" t="s">
        <v>506</v>
      </c>
      <c r="D69" s="405">
        <v>897.19</v>
      </c>
      <c r="E69" s="43"/>
      <c r="F69" s="43"/>
      <c r="G69" s="44"/>
      <c r="H69" s="45"/>
      <c r="I69" s="45"/>
      <c r="J69" s="45"/>
      <c r="K69" s="45"/>
    </row>
    <row r="70" spans="1:13" x14ac:dyDescent="0.2">
      <c r="A70" s="464" t="s">
        <v>222</v>
      </c>
      <c r="B70" s="4" t="s">
        <v>119</v>
      </c>
      <c r="C70" s="399" t="s">
        <v>498</v>
      </c>
      <c r="D70" s="412">
        <v>57102.9</v>
      </c>
      <c r="E70" s="17"/>
      <c r="F70" s="17"/>
      <c r="G70" s="39"/>
      <c r="H70" s="12"/>
      <c r="I70" s="12"/>
      <c r="J70" s="12"/>
      <c r="K70" s="12"/>
    </row>
    <row r="71" spans="1:13" ht="25.5" x14ac:dyDescent="0.2">
      <c r="A71" s="464" t="s">
        <v>222</v>
      </c>
      <c r="B71" s="4" t="s">
        <v>91</v>
      </c>
      <c r="C71" s="399" t="s">
        <v>504</v>
      </c>
      <c r="D71" s="400">
        <f>434065.57-2933-5880-346-970-69990.14-4993.8-10244.67-17982.25-14943.58</f>
        <v>305782.13</v>
      </c>
      <c r="E71" s="5"/>
      <c r="F71" s="5"/>
      <c r="G71" s="39"/>
      <c r="H71" s="12"/>
      <c r="I71" s="12"/>
      <c r="J71" s="12"/>
      <c r="K71" s="12"/>
    </row>
    <row r="72" spans="1:13" ht="13.5" thickBot="1" x14ac:dyDescent="0.25">
      <c r="A72" s="464" t="s">
        <v>222</v>
      </c>
      <c r="B72" s="434" t="s">
        <v>92</v>
      </c>
      <c r="C72" s="413" t="s">
        <v>94</v>
      </c>
      <c r="D72" s="428">
        <f>4892.01+3495.3+6596.7+7429</f>
        <v>22413.010000000002</v>
      </c>
      <c r="E72" s="429"/>
      <c r="F72" s="429"/>
      <c r="G72" s="430"/>
      <c r="H72" s="431"/>
      <c r="I72" s="431"/>
      <c r="J72" s="431"/>
      <c r="K72" s="431"/>
    </row>
    <row r="73" spans="1:13" ht="14.25" thickTop="1" thickBot="1" x14ac:dyDescent="0.25"/>
    <row r="74" spans="1:13" ht="27" thickTop="1" thickBot="1" x14ac:dyDescent="0.25">
      <c r="B74" s="51" t="s">
        <v>5</v>
      </c>
      <c r="C74" s="60" t="s">
        <v>101</v>
      </c>
      <c r="D74" s="37" t="s">
        <v>99</v>
      </c>
      <c r="E74" s="54"/>
      <c r="F74" s="54"/>
      <c r="G74" s="54"/>
      <c r="H74" s="54"/>
      <c r="I74" s="54"/>
      <c r="J74" s="54"/>
      <c r="K74" s="55"/>
      <c r="L74" s="8"/>
      <c r="M74" s="8"/>
    </row>
    <row r="75" spans="1:13" ht="27" thickTop="1" thickBot="1" x14ac:dyDescent="0.25">
      <c r="B75" s="53"/>
      <c r="C75" s="58" t="s">
        <v>102</v>
      </c>
      <c r="D75" s="59" t="s">
        <v>99</v>
      </c>
      <c r="E75" s="56"/>
      <c r="F75" s="56"/>
      <c r="G75" s="56"/>
      <c r="H75" s="56"/>
      <c r="I75" s="56"/>
      <c r="J75" s="56"/>
      <c r="K75" s="57"/>
      <c r="L75" s="8"/>
      <c r="M75" s="8"/>
    </row>
    <row r="76" spans="1:13" ht="27" thickTop="1" thickBot="1" x14ac:dyDescent="0.25">
      <c r="B76" s="52"/>
      <c r="C76" s="48" t="s">
        <v>103</v>
      </c>
      <c r="D76" s="49" t="s">
        <v>104</v>
      </c>
      <c r="E76" s="50"/>
      <c r="F76" s="474"/>
      <c r="G76" s="475"/>
      <c r="H76" s="469" t="s">
        <v>12</v>
      </c>
      <c r="I76" s="469"/>
      <c r="J76" s="469"/>
      <c r="K76" s="469"/>
      <c r="L76" s="8"/>
      <c r="M76" s="8"/>
    </row>
    <row r="77" spans="1:13" ht="27" thickTop="1" thickBot="1" x14ac:dyDescent="0.25">
      <c r="B77" s="28" t="s">
        <v>0</v>
      </c>
      <c r="C77" s="13" t="s">
        <v>13</v>
      </c>
      <c r="D77" s="29" t="s">
        <v>25</v>
      </c>
      <c r="E77" s="30" t="s">
        <v>23</v>
      </c>
      <c r="F77" s="31" t="s">
        <v>26</v>
      </c>
      <c r="G77" s="32" t="s">
        <v>14</v>
      </c>
      <c r="H77" s="33" t="s">
        <v>15</v>
      </c>
      <c r="I77" s="13" t="s">
        <v>16</v>
      </c>
      <c r="J77" s="13" t="s">
        <v>24</v>
      </c>
      <c r="K77" s="34" t="s">
        <v>17</v>
      </c>
      <c r="L77" s="8"/>
      <c r="M77" s="8"/>
    </row>
    <row r="78" spans="1:13" ht="13.5" thickTop="1" x14ac:dyDescent="0.2">
      <c r="A78" s="464" t="s">
        <v>220</v>
      </c>
      <c r="B78" s="1" t="s">
        <v>1</v>
      </c>
      <c r="C78" s="401" t="s">
        <v>57</v>
      </c>
      <c r="D78" s="402">
        <v>36024.410000000003</v>
      </c>
      <c r="E78" s="2"/>
      <c r="F78" s="2" t="s">
        <v>19</v>
      </c>
      <c r="G78" s="15"/>
      <c r="H78" s="3"/>
      <c r="I78" s="3"/>
      <c r="J78" s="3"/>
      <c r="K78" s="3"/>
      <c r="L78" s="8"/>
      <c r="M78" s="8"/>
    </row>
    <row r="79" spans="1:13" x14ac:dyDescent="0.2">
      <c r="A79" s="464" t="s">
        <v>220</v>
      </c>
      <c r="B79" s="4" t="s">
        <v>2</v>
      </c>
      <c r="C79" s="399" t="s">
        <v>60</v>
      </c>
      <c r="D79" s="400">
        <v>177847.53</v>
      </c>
      <c r="E79" s="5"/>
      <c r="F79" s="5" t="s">
        <v>19</v>
      </c>
      <c r="G79" s="169"/>
      <c r="H79" s="169"/>
      <c r="I79" s="169"/>
      <c r="J79" s="169"/>
      <c r="K79" s="169"/>
      <c r="L79" s="8"/>
      <c r="M79" s="8"/>
    </row>
    <row r="80" spans="1:13" ht="12" customHeight="1" thickBot="1" x14ac:dyDescent="0.25">
      <c r="A80" s="464" t="s">
        <v>220</v>
      </c>
      <c r="B80" s="4" t="s">
        <v>3</v>
      </c>
      <c r="C80" s="399" t="s">
        <v>61</v>
      </c>
      <c r="D80" s="400">
        <v>370960.53</v>
      </c>
      <c r="E80" s="5"/>
      <c r="F80" s="5" t="s">
        <v>19</v>
      </c>
      <c r="G80" s="42"/>
      <c r="H80" s="42"/>
      <c r="I80" s="42"/>
      <c r="J80" s="42"/>
      <c r="K80" s="42"/>
      <c r="L80" s="8"/>
      <c r="M80" s="8"/>
    </row>
    <row r="81" spans="1:13" ht="14.25" thickTop="1" thickBot="1" x14ac:dyDescent="0.25">
      <c r="B81" s="473"/>
      <c r="C81" s="473"/>
      <c r="D81" s="473"/>
      <c r="E81" s="24"/>
      <c r="F81" s="24"/>
      <c r="G81" s="22"/>
      <c r="H81" s="27"/>
      <c r="I81" s="23"/>
      <c r="J81" s="23"/>
      <c r="K81" s="23"/>
      <c r="L81" s="8"/>
      <c r="M81" s="8"/>
    </row>
    <row r="82" spans="1:13" s="70" customFormat="1" ht="27" thickTop="1" thickBot="1" x14ac:dyDescent="0.25">
      <c r="A82" s="465"/>
      <c r="B82" s="68" t="s">
        <v>2</v>
      </c>
      <c r="C82" s="14" t="s">
        <v>123</v>
      </c>
      <c r="D82" s="35" t="s">
        <v>124</v>
      </c>
      <c r="E82" s="476"/>
      <c r="F82" s="476"/>
      <c r="G82" s="477"/>
      <c r="H82" s="469" t="s">
        <v>12</v>
      </c>
      <c r="I82" s="469"/>
      <c r="J82" s="469"/>
      <c r="K82" s="469"/>
      <c r="L82" s="69"/>
      <c r="M82" s="69"/>
    </row>
    <row r="83" spans="1:13" s="70" customFormat="1" ht="27" thickTop="1" thickBot="1" x14ac:dyDescent="0.25">
      <c r="A83" s="465"/>
      <c r="B83" s="28" t="s">
        <v>0</v>
      </c>
      <c r="C83" s="13" t="s">
        <v>27</v>
      </c>
      <c r="D83" s="29" t="s">
        <v>25</v>
      </c>
      <c r="E83" s="30" t="s">
        <v>23</v>
      </c>
      <c r="F83" s="31" t="s">
        <v>26</v>
      </c>
      <c r="G83" s="13" t="s">
        <v>14</v>
      </c>
      <c r="H83" s="33" t="s">
        <v>15</v>
      </c>
      <c r="I83" s="13" t="s">
        <v>16</v>
      </c>
      <c r="J83" s="13" t="s">
        <v>24</v>
      </c>
      <c r="K83" s="34" t="s">
        <v>17</v>
      </c>
      <c r="L83" s="69"/>
      <c r="M83" s="69"/>
    </row>
    <row r="84" spans="1:13" s="70" customFormat="1" ht="14.25" thickTop="1" thickBot="1" x14ac:dyDescent="0.25">
      <c r="A84" s="465"/>
      <c r="B84" s="71" t="s">
        <v>1</v>
      </c>
      <c r="C84" s="72" t="s">
        <v>125</v>
      </c>
      <c r="D84" s="73"/>
      <c r="E84" s="74"/>
      <c r="F84" s="74"/>
      <c r="G84" s="75"/>
      <c r="H84" s="76"/>
      <c r="I84" s="75"/>
      <c r="J84" s="75"/>
      <c r="K84" s="75"/>
      <c r="L84" s="69"/>
      <c r="M84" s="69"/>
    </row>
    <row r="85" spans="1:13" s="70" customFormat="1" ht="14.25" thickTop="1" thickBot="1" x14ac:dyDescent="0.25">
      <c r="A85" s="465"/>
      <c r="B85" s="69"/>
      <c r="C85" s="84"/>
      <c r="D85" s="86"/>
      <c r="E85" s="69"/>
      <c r="F85" s="69"/>
      <c r="G85" s="84"/>
      <c r="H85" s="85"/>
      <c r="I85" s="84"/>
      <c r="J85" s="84"/>
      <c r="K85" s="84"/>
      <c r="L85" s="69"/>
      <c r="M85" s="69"/>
    </row>
    <row r="86" spans="1:13" s="89" customFormat="1" ht="27" thickTop="1" thickBot="1" x14ac:dyDescent="0.3">
      <c r="A86" s="466"/>
      <c r="B86" s="68" t="s">
        <v>3</v>
      </c>
      <c r="C86" s="35" t="s">
        <v>127</v>
      </c>
      <c r="D86" s="36" t="s">
        <v>128</v>
      </c>
      <c r="E86" s="66"/>
      <c r="F86" s="66"/>
      <c r="G86" s="87"/>
      <c r="H86" s="469" t="s">
        <v>12</v>
      </c>
      <c r="I86" s="469"/>
      <c r="J86" s="469"/>
      <c r="K86" s="469"/>
      <c r="L86" s="88"/>
      <c r="M86" s="88"/>
    </row>
    <row r="87" spans="1:13" s="70" customFormat="1" ht="27" thickTop="1" thickBot="1" x14ac:dyDescent="0.25">
      <c r="A87" s="465"/>
      <c r="B87" s="28" t="s">
        <v>0</v>
      </c>
      <c r="C87" s="13" t="s">
        <v>27</v>
      </c>
      <c r="D87" s="29" t="s">
        <v>25</v>
      </c>
      <c r="E87" s="30" t="s">
        <v>23</v>
      </c>
      <c r="F87" s="31" t="s">
        <v>26</v>
      </c>
      <c r="G87" s="13" t="s">
        <v>14</v>
      </c>
      <c r="H87" s="33" t="s">
        <v>15</v>
      </c>
      <c r="I87" s="13" t="s">
        <v>16</v>
      </c>
      <c r="J87" s="13" t="s">
        <v>24</v>
      </c>
      <c r="K87" s="34" t="s">
        <v>17</v>
      </c>
      <c r="L87" s="69"/>
      <c r="M87" s="69"/>
    </row>
    <row r="88" spans="1:13" s="70" customFormat="1" ht="14.25" thickTop="1" thickBot="1" x14ac:dyDescent="0.25">
      <c r="A88" s="465"/>
      <c r="B88" s="71" t="s">
        <v>1</v>
      </c>
      <c r="C88" s="462" t="s">
        <v>125</v>
      </c>
      <c r="D88" s="73"/>
      <c r="E88" s="74"/>
      <c r="F88" s="74"/>
      <c r="G88" s="75"/>
      <c r="H88" s="76"/>
      <c r="I88" s="75"/>
      <c r="J88" s="75"/>
      <c r="K88" s="75"/>
      <c r="L88" s="69"/>
      <c r="M88" s="69"/>
    </row>
    <row r="89" spans="1:13" ht="14.25" thickTop="1" thickBot="1" x14ac:dyDescent="0.25"/>
    <row r="90" spans="1:13" s="70" customFormat="1" ht="27" thickTop="1" thickBot="1" x14ac:dyDescent="0.25">
      <c r="A90" s="465"/>
      <c r="B90" s="68">
        <v>4</v>
      </c>
      <c r="C90" s="14" t="s">
        <v>130</v>
      </c>
      <c r="D90" s="19" t="s">
        <v>131</v>
      </c>
      <c r="E90" s="66"/>
      <c r="F90" s="66"/>
      <c r="G90" s="87"/>
      <c r="H90" s="469" t="s">
        <v>12</v>
      </c>
      <c r="I90" s="469"/>
      <c r="J90" s="469"/>
      <c r="K90" s="469"/>
      <c r="L90" s="69"/>
      <c r="M90" s="69"/>
    </row>
    <row r="91" spans="1:13" s="70" customFormat="1" ht="27" thickTop="1" thickBot="1" x14ac:dyDescent="0.25">
      <c r="A91" s="465"/>
      <c r="B91" s="28" t="s">
        <v>0</v>
      </c>
      <c r="C91" s="13" t="s">
        <v>27</v>
      </c>
      <c r="D91" s="29" t="s">
        <v>25</v>
      </c>
      <c r="E91" s="30" t="s">
        <v>23</v>
      </c>
      <c r="F91" s="31" t="s">
        <v>26</v>
      </c>
      <c r="G91" s="13" t="s">
        <v>14</v>
      </c>
      <c r="H91" s="33" t="s">
        <v>15</v>
      </c>
      <c r="I91" s="13" t="s">
        <v>16</v>
      </c>
      <c r="J91" s="13" t="s">
        <v>24</v>
      </c>
      <c r="K91" s="34" t="s">
        <v>17</v>
      </c>
      <c r="L91" s="69"/>
      <c r="M91" s="69"/>
    </row>
    <row r="92" spans="1:13" s="70" customFormat="1" ht="14.25" thickTop="1" thickBot="1" x14ac:dyDescent="0.25">
      <c r="A92" s="465"/>
      <c r="B92" s="71" t="s">
        <v>1</v>
      </c>
      <c r="C92" s="462" t="s">
        <v>125</v>
      </c>
      <c r="D92" s="73"/>
      <c r="E92" s="74"/>
      <c r="F92" s="74"/>
      <c r="G92" s="75"/>
      <c r="H92" s="76"/>
      <c r="I92" s="75"/>
      <c r="J92" s="75"/>
      <c r="K92" s="75"/>
      <c r="L92" s="69"/>
      <c r="M92" s="69"/>
    </row>
    <row r="93" spans="1:13" ht="14.25" thickTop="1" thickBot="1" x14ac:dyDescent="0.25"/>
    <row r="94" spans="1:13" s="70" customFormat="1" ht="27" thickTop="1" thickBot="1" x14ac:dyDescent="0.25">
      <c r="A94" s="465"/>
      <c r="B94" s="68" t="s">
        <v>5</v>
      </c>
      <c r="C94" s="95" t="s">
        <v>132</v>
      </c>
      <c r="D94" s="37" t="s">
        <v>133</v>
      </c>
      <c r="E94" s="66"/>
      <c r="F94" s="66"/>
      <c r="G94" s="87"/>
      <c r="H94" s="469" t="s">
        <v>12</v>
      </c>
      <c r="I94" s="469"/>
      <c r="J94" s="469"/>
      <c r="K94" s="469"/>
      <c r="L94" s="69"/>
      <c r="M94" s="69"/>
    </row>
    <row r="95" spans="1:13" s="70" customFormat="1" ht="27.75" customHeight="1" thickTop="1" thickBot="1" x14ac:dyDescent="0.25">
      <c r="A95" s="465"/>
      <c r="B95" s="28" t="s">
        <v>0</v>
      </c>
      <c r="C95" s="13" t="s">
        <v>13</v>
      </c>
      <c r="D95" s="29" t="s">
        <v>25</v>
      </c>
      <c r="E95" s="30" t="s">
        <v>23</v>
      </c>
      <c r="F95" s="31" t="s">
        <v>26</v>
      </c>
      <c r="G95" s="13" t="s">
        <v>14</v>
      </c>
      <c r="H95" s="33" t="s">
        <v>15</v>
      </c>
      <c r="I95" s="13" t="s">
        <v>16</v>
      </c>
      <c r="J95" s="13" t="s">
        <v>24</v>
      </c>
      <c r="K95" s="34" t="s">
        <v>17</v>
      </c>
      <c r="L95" s="69"/>
      <c r="M95" s="69"/>
    </row>
    <row r="96" spans="1:13" s="70" customFormat="1" ht="13.5" thickTop="1" x14ac:dyDescent="0.2">
      <c r="A96" s="465" t="s">
        <v>220</v>
      </c>
      <c r="B96" s="96" t="s">
        <v>1</v>
      </c>
      <c r="C96" s="454" t="s">
        <v>134</v>
      </c>
      <c r="D96" s="455">
        <v>161941.35</v>
      </c>
      <c r="E96" s="99">
        <v>249</v>
      </c>
      <c r="F96" s="99" t="s">
        <v>19</v>
      </c>
      <c r="G96" s="100">
        <v>1973</v>
      </c>
      <c r="H96" s="101" t="s">
        <v>135</v>
      </c>
      <c r="I96" s="100" t="s">
        <v>136</v>
      </c>
      <c r="J96" s="100" t="s">
        <v>136</v>
      </c>
      <c r="K96" s="102" t="s">
        <v>137</v>
      </c>
      <c r="L96" s="69"/>
      <c r="M96" s="69"/>
    </row>
    <row r="97" spans="1:13" s="70" customFormat="1" x14ac:dyDescent="0.2">
      <c r="A97" s="465" t="s">
        <v>220</v>
      </c>
      <c r="B97" s="103" t="s">
        <v>2</v>
      </c>
      <c r="C97" s="449" t="s">
        <v>138</v>
      </c>
      <c r="D97" s="463">
        <v>90345</v>
      </c>
      <c r="E97" s="106">
        <v>124</v>
      </c>
      <c r="F97" s="106" t="s">
        <v>19</v>
      </c>
      <c r="G97" s="232">
        <v>1945</v>
      </c>
      <c r="H97" s="107" t="s">
        <v>135</v>
      </c>
      <c r="I97" s="232" t="s">
        <v>136</v>
      </c>
      <c r="J97" s="232" t="s">
        <v>136</v>
      </c>
      <c r="K97" s="233" t="s">
        <v>137</v>
      </c>
      <c r="L97" s="69"/>
      <c r="M97" s="69"/>
    </row>
    <row r="98" spans="1:13" s="70" customFormat="1" x14ac:dyDescent="0.2">
      <c r="A98" s="465" t="s">
        <v>221</v>
      </c>
      <c r="B98" s="103" t="s">
        <v>3</v>
      </c>
      <c r="C98" s="449" t="s">
        <v>139</v>
      </c>
      <c r="D98" s="463">
        <v>1225683</v>
      </c>
      <c r="E98" s="109"/>
      <c r="F98" s="106" t="s">
        <v>19</v>
      </c>
      <c r="G98" s="232">
        <v>2012</v>
      </c>
      <c r="H98" s="79"/>
      <c r="I98" s="78"/>
      <c r="J98" s="78"/>
      <c r="K98" s="80"/>
      <c r="L98" s="69"/>
      <c r="M98" s="69"/>
    </row>
    <row r="99" spans="1:13" s="70" customFormat="1" ht="13.5" thickBot="1" x14ac:dyDescent="0.25">
      <c r="A99" s="465" t="s">
        <v>222</v>
      </c>
      <c r="B99" s="110" t="s">
        <v>4</v>
      </c>
      <c r="C99" s="456" t="s">
        <v>140</v>
      </c>
      <c r="D99" s="457">
        <v>4350</v>
      </c>
      <c r="E99" s="112"/>
      <c r="F99" s="113" t="s">
        <v>19</v>
      </c>
      <c r="G99" s="81"/>
      <c r="H99" s="82"/>
      <c r="I99" s="113"/>
      <c r="J99" s="81"/>
      <c r="K99" s="83"/>
      <c r="L99" s="69"/>
      <c r="M99" s="69"/>
    </row>
    <row r="100" spans="1:13" ht="14.25" thickTop="1" thickBot="1" x14ac:dyDescent="0.25"/>
    <row r="101" spans="1:13" s="70" customFormat="1" ht="27" thickTop="1" thickBot="1" x14ac:dyDescent="0.25">
      <c r="A101" s="465"/>
      <c r="B101" s="68" t="s">
        <v>6</v>
      </c>
      <c r="C101" s="116" t="s">
        <v>142</v>
      </c>
      <c r="D101" s="37" t="s">
        <v>143</v>
      </c>
      <c r="E101" s="66"/>
      <c r="F101" s="66"/>
      <c r="G101" s="87"/>
      <c r="H101" s="469" t="s">
        <v>12</v>
      </c>
      <c r="I101" s="469"/>
      <c r="J101" s="469"/>
      <c r="K101" s="469"/>
      <c r="L101" s="69"/>
      <c r="M101" s="69"/>
    </row>
    <row r="102" spans="1:13" s="70" customFormat="1" ht="27" thickTop="1" thickBot="1" x14ac:dyDescent="0.25">
      <c r="A102" s="465"/>
      <c r="B102" s="28" t="s">
        <v>0</v>
      </c>
      <c r="C102" s="13" t="s">
        <v>13</v>
      </c>
      <c r="D102" s="29" t="s">
        <v>25</v>
      </c>
      <c r="E102" s="30" t="s">
        <v>23</v>
      </c>
      <c r="F102" s="31" t="s">
        <v>26</v>
      </c>
      <c r="G102" s="13" t="s">
        <v>14</v>
      </c>
      <c r="H102" s="33" t="s">
        <v>15</v>
      </c>
      <c r="I102" s="13" t="s">
        <v>16</v>
      </c>
      <c r="J102" s="13" t="s">
        <v>24</v>
      </c>
      <c r="K102" s="34" t="s">
        <v>17</v>
      </c>
      <c r="L102" s="69"/>
      <c r="M102" s="69"/>
    </row>
    <row r="103" spans="1:13" s="288" customFormat="1" ht="26.25" thickTop="1" x14ac:dyDescent="0.2">
      <c r="A103" s="465" t="s">
        <v>220</v>
      </c>
      <c r="B103" s="289" t="s">
        <v>1</v>
      </c>
      <c r="C103" s="275" t="s">
        <v>134</v>
      </c>
      <c r="D103" s="282">
        <f>349111.69+181476.78</f>
        <v>530588.47</v>
      </c>
      <c r="E103" s="283">
        <v>497</v>
      </c>
      <c r="F103" s="283" t="s">
        <v>19</v>
      </c>
      <c r="G103" s="284" t="s">
        <v>144</v>
      </c>
      <c r="H103" s="285" t="s">
        <v>145</v>
      </c>
      <c r="I103" s="286" t="s">
        <v>146</v>
      </c>
      <c r="J103" s="286" t="s">
        <v>136</v>
      </c>
      <c r="K103" s="287" t="s">
        <v>147</v>
      </c>
      <c r="L103" s="290"/>
      <c r="M103" s="290"/>
    </row>
    <row r="104" spans="1:13" s="288" customFormat="1" ht="27" customHeight="1" x14ac:dyDescent="0.2">
      <c r="A104" s="465" t="s">
        <v>221</v>
      </c>
      <c r="B104" s="257" t="s">
        <v>2</v>
      </c>
      <c r="C104" s="258" t="s">
        <v>148</v>
      </c>
      <c r="D104" s="291">
        <v>1646559.82</v>
      </c>
      <c r="E104" s="292"/>
      <c r="F104" s="293" t="s">
        <v>19</v>
      </c>
      <c r="G104" s="294">
        <v>2013</v>
      </c>
      <c r="H104" s="295"/>
      <c r="I104" s="296"/>
      <c r="J104" s="296"/>
      <c r="K104" s="297"/>
      <c r="L104" s="290"/>
      <c r="M104" s="290"/>
    </row>
    <row r="105" spans="1:13" s="288" customFormat="1" ht="26.25" thickBot="1" x14ac:dyDescent="0.25">
      <c r="A105" s="465" t="s">
        <v>222</v>
      </c>
      <c r="B105" s="298" t="s">
        <v>3</v>
      </c>
      <c r="C105" s="279" t="s">
        <v>149</v>
      </c>
      <c r="D105" s="299">
        <f>41569.7</f>
        <v>41569.699999999997</v>
      </c>
      <c r="E105" s="300"/>
      <c r="F105" s="301" t="s">
        <v>19</v>
      </c>
      <c r="G105" s="302"/>
      <c r="H105" s="303"/>
      <c r="I105" s="302"/>
      <c r="J105" s="302"/>
      <c r="K105" s="304"/>
      <c r="L105" s="290"/>
      <c r="M105" s="290"/>
    </row>
    <row r="106" spans="1:13" s="70" customFormat="1" ht="14.25" thickTop="1" thickBot="1" x14ac:dyDescent="0.25">
      <c r="A106" s="465"/>
      <c r="B106" s="88"/>
      <c r="C106" s="84"/>
      <c r="D106" s="118"/>
      <c r="E106" s="92"/>
      <c r="F106" s="92"/>
      <c r="G106" s="93"/>
      <c r="H106" s="94"/>
      <c r="I106" s="93"/>
      <c r="J106" s="93"/>
      <c r="K106" s="93"/>
      <c r="L106" s="69"/>
      <c r="M106" s="69"/>
    </row>
    <row r="107" spans="1:13" s="70" customFormat="1" ht="27" thickTop="1" thickBot="1" x14ac:dyDescent="0.25">
      <c r="A107" s="465"/>
      <c r="B107" s="68">
        <v>7</v>
      </c>
      <c r="C107" s="14" t="s">
        <v>358</v>
      </c>
      <c r="D107" s="37" t="s">
        <v>151</v>
      </c>
      <c r="E107" s="66"/>
      <c r="F107" s="66"/>
      <c r="G107" s="87"/>
      <c r="H107" s="469" t="s">
        <v>12</v>
      </c>
      <c r="I107" s="469"/>
      <c r="J107" s="469"/>
      <c r="K107" s="469"/>
      <c r="L107" s="69"/>
      <c r="M107" s="69"/>
    </row>
    <row r="108" spans="1:13" s="70" customFormat="1" ht="27" thickTop="1" thickBot="1" x14ac:dyDescent="0.25">
      <c r="A108" s="465"/>
      <c r="B108" s="28" t="s">
        <v>0</v>
      </c>
      <c r="C108" s="13" t="s">
        <v>13</v>
      </c>
      <c r="D108" s="29" t="s">
        <v>25</v>
      </c>
      <c r="E108" s="30" t="s">
        <v>23</v>
      </c>
      <c r="F108" s="31" t="s">
        <v>26</v>
      </c>
      <c r="G108" s="13" t="s">
        <v>14</v>
      </c>
      <c r="H108" s="33" t="s">
        <v>15</v>
      </c>
      <c r="I108" s="13" t="s">
        <v>16</v>
      </c>
      <c r="J108" s="13" t="s">
        <v>152</v>
      </c>
      <c r="K108" s="34" t="s">
        <v>17</v>
      </c>
      <c r="L108" s="69"/>
      <c r="M108" s="69"/>
    </row>
    <row r="109" spans="1:13" s="70" customFormat="1" ht="13.5" thickTop="1" x14ac:dyDescent="0.2">
      <c r="A109" s="465" t="s">
        <v>220</v>
      </c>
      <c r="B109" s="437" t="s">
        <v>1</v>
      </c>
      <c r="C109" s="97" t="s">
        <v>134</v>
      </c>
      <c r="D109" s="438">
        <v>955778.87</v>
      </c>
      <c r="E109" s="439">
        <v>921</v>
      </c>
      <c r="F109" s="439" t="s">
        <v>19</v>
      </c>
      <c r="G109" s="100">
        <v>1998</v>
      </c>
      <c r="H109" s="101" t="s">
        <v>153</v>
      </c>
      <c r="I109" s="100" t="s">
        <v>154</v>
      </c>
      <c r="J109" s="100" t="s">
        <v>136</v>
      </c>
      <c r="K109" s="102" t="s">
        <v>155</v>
      </c>
      <c r="L109" s="69"/>
      <c r="M109" s="69"/>
    </row>
    <row r="110" spans="1:13" s="70" customFormat="1" x14ac:dyDescent="0.2">
      <c r="A110" s="465" t="s">
        <v>220</v>
      </c>
      <c r="B110" s="117" t="s">
        <v>2</v>
      </c>
      <c r="C110" s="104" t="s">
        <v>156</v>
      </c>
      <c r="D110" s="403">
        <v>1791460.96</v>
      </c>
      <c r="E110" s="77">
        <v>505</v>
      </c>
      <c r="F110" s="77" t="s">
        <v>19</v>
      </c>
      <c r="G110" s="232">
        <v>2009</v>
      </c>
      <c r="H110" s="107" t="s">
        <v>157</v>
      </c>
      <c r="I110" s="232" t="s">
        <v>157</v>
      </c>
      <c r="J110" s="232" t="s">
        <v>157</v>
      </c>
      <c r="K110" s="233" t="s">
        <v>155</v>
      </c>
      <c r="L110" s="69"/>
      <c r="M110" s="69"/>
    </row>
    <row r="111" spans="1:13" s="70" customFormat="1" x14ac:dyDescent="0.2">
      <c r="A111" s="465" t="s">
        <v>221</v>
      </c>
      <c r="B111" s="117" t="s">
        <v>3</v>
      </c>
      <c r="C111" s="104" t="s">
        <v>158</v>
      </c>
      <c r="D111" s="403">
        <v>69002.73</v>
      </c>
      <c r="E111" s="77">
        <v>3</v>
      </c>
      <c r="F111" s="77" t="s">
        <v>19</v>
      </c>
      <c r="G111" s="232">
        <v>1998</v>
      </c>
      <c r="H111" s="107" t="s">
        <v>171</v>
      </c>
      <c r="I111" s="232" t="s">
        <v>157</v>
      </c>
      <c r="J111" s="232" t="s">
        <v>157</v>
      </c>
      <c r="K111" s="233" t="s">
        <v>171</v>
      </c>
      <c r="L111" s="69"/>
      <c r="M111" s="69"/>
    </row>
    <row r="112" spans="1:13" s="70" customFormat="1" ht="15" customHeight="1" x14ac:dyDescent="0.2">
      <c r="A112" s="465" t="s">
        <v>221</v>
      </c>
      <c r="B112" s="117" t="s">
        <v>4</v>
      </c>
      <c r="C112" s="104" t="s">
        <v>159</v>
      </c>
      <c r="D112" s="403">
        <v>11970.14</v>
      </c>
      <c r="E112" s="446"/>
      <c r="F112" s="77" t="s">
        <v>19</v>
      </c>
      <c r="G112" s="232">
        <v>2016</v>
      </c>
      <c r="H112" s="79"/>
      <c r="I112" s="78"/>
      <c r="J112" s="78"/>
      <c r="K112" s="80"/>
      <c r="L112" s="69"/>
      <c r="M112" s="69"/>
    </row>
    <row r="113" spans="1:13" s="70" customFormat="1" ht="26.25" thickBot="1" x14ac:dyDescent="0.25">
      <c r="A113" s="465" t="s">
        <v>222</v>
      </c>
      <c r="B113" s="441" t="s">
        <v>5</v>
      </c>
      <c r="C113" s="111" t="s">
        <v>160</v>
      </c>
      <c r="D113" s="442">
        <f>990+1000+1930+1600+2800+745+1343+2500+112976.79</f>
        <v>125884.79</v>
      </c>
      <c r="E113" s="443"/>
      <c r="F113" s="444" t="s">
        <v>19</v>
      </c>
      <c r="G113" s="81"/>
      <c r="H113" s="82"/>
      <c r="I113" s="81"/>
      <c r="J113" s="81"/>
      <c r="K113" s="83"/>
      <c r="L113" s="69"/>
      <c r="M113" s="69"/>
    </row>
    <row r="114" spans="1:13" s="70" customFormat="1" ht="13.5" thickTop="1" x14ac:dyDescent="0.2">
      <c r="A114" s="465" t="s">
        <v>220</v>
      </c>
      <c r="B114" s="437" t="s">
        <v>1</v>
      </c>
      <c r="C114" s="97" t="s">
        <v>349</v>
      </c>
      <c r="D114" s="438">
        <v>343872.18</v>
      </c>
      <c r="E114" s="439">
        <v>735</v>
      </c>
      <c r="F114" s="439" t="s">
        <v>19</v>
      </c>
      <c r="G114" s="100">
        <v>1964</v>
      </c>
      <c r="H114" s="101" t="s">
        <v>20</v>
      </c>
      <c r="I114" s="100" t="s">
        <v>165</v>
      </c>
      <c r="J114" s="100"/>
      <c r="K114" s="102" t="s">
        <v>137</v>
      </c>
      <c r="L114" s="69"/>
      <c r="M114" s="69"/>
    </row>
    <row r="115" spans="1:13" s="70" customFormat="1" ht="25.5" x14ac:dyDescent="0.2">
      <c r="A115" s="465" t="s">
        <v>220</v>
      </c>
      <c r="B115" s="117" t="s">
        <v>2</v>
      </c>
      <c r="C115" s="104" t="s">
        <v>350</v>
      </c>
      <c r="D115" s="403">
        <v>487056.85</v>
      </c>
      <c r="E115" s="77">
        <v>161</v>
      </c>
      <c r="F115" s="77" t="s">
        <v>19</v>
      </c>
      <c r="G115" s="232">
        <v>2001</v>
      </c>
      <c r="H115" s="107" t="s">
        <v>182</v>
      </c>
      <c r="I115" s="232" t="s">
        <v>167</v>
      </c>
      <c r="J115" s="232"/>
      <c r="K115" s="233" t="s">
        <v>168</v>
      </c>
      <c r="L115" s="69"/>
      <c r="M115" s="69"/>
    </row>
    <row r="116" spans="1:13" s="70" customFormat="1" x14ac:dyDescent="0.2">
      <c r="A116" s="465" t="s">
        <v>220</v>
      </c>
      <c r="B116" s="117" t="s">
        <v>3</v>
      </c>
      <c r="C116" s="104" t="s">
        <v>351</v>
      </c>
      <c r="D116" s="458">
        <v>6409.1</v>
      </c>
      <c r="E116" s="77">
        <v>15</v>
      </c>
      <c r="F116" s="77" t="s">
        <v>19</v>
      </c>
      <c r="G116" s="232">
        <v>1964</v>
      </c>
      <c r="H116" s="107" t="s">
        <v>20</v>
      </c>
      <c r="I116" s="232" t="s">
        <v>169</v>
      </c>
      <c r="J116" s="232"/>
      <c r="K116" s="233" t="s">
        <v>170</v>
      </c>
      <c r="L116" s="69"/>
      <c r="M116" s="69"/>
    </row>
    <row r="117" spans="1:13" s="70" customFormat="1" ht="26.25" thickBot="1" x14ac:dyDescent="0.25">
      <c r="A117" s="465" t="s">
        <v>221</v>
      </c>
      <c r="B117" s="441" t="s">
        <v>4</v>
      </c>
      <c r="C117" s="111" t="s">
        <v>352</v>
      </c>
      <c r="D117" s="442">
        <v>94752.47</v>
      </c>
      <c r="E117" s="443"/>
      <c r="F117" s="444" t="s">
        <v>19</v>
      </c>
      <c r="G117" s="459">
        <v>1999</v>
      </c>
      <c r="H117" s="460" t="s">
        <v>171</v>
      </c>
      <c r="I117" s="459"/>
      <c r="J117" s="459"/>
      <c r="K117" s="461"/>
      <c r="L117" s="69"/>
      <c r="M117" s="69"/>
    </row>
    <row r="118" spans="1:13" s="70" customFormat="1" ht="26.25" thickTop="1" x14ac:dyDescent="0.2">
      <c r="A118" s="465" t="s">
        <v>220</v>
      </c>
      <c r="B118" s="437" t="s">
        <v>1</v>
      </c>
      <c r="C118" s="97" t="s">
        <v>353</v>
      </c>
      <c r="D118" s="438">
        <v>878644.89</v>
      </c>
      <c r="E118" s="439">
        <v>927</v>
      </c>
      <c r="F118" s="439" t="s">
        <v>19</v>
      </c>
      <c r="G118" s="100" t="s">
        <v>172</v>
      </c>
      <c r="H118" s="101" t="s">
        <v>20</v>
      </c>
      <c r="I118" s="100" t="s">
        <v>173</v>
      </c>
      <c r="J118" s="100" t="s">
        <v>136</v>
      </c>
      <c r="K118" s="102" t="s">
        <v>155</v>
      </c>
      <c r="L118" s="69"/>
      <c r="M118" s="69"/>
    </row>
    <row r="119" spans="1:13" s="70" customFormat="1" x14ac:dyDescent="0.2">
      <c r="A119" s="465" t="s">
        <v>220</v>
      </c>
      <c r="B119" s="117" t="s">
        <v>2</v>
      </c>
      <c r="C119" s="104" t="s">
        <v>354</v>
      </c>
      <c r="D119" s="403">
        <v>926974.15</v>
      </c>
      <c r="E119" s="77">
        <v>544.70000000000005</v>
      </c>
      <c r="F119" s="77" t="s">
        <v>19</v>
      </c>
      <c r="G119" s="232">
        <v>1995</v>
      </c>
      <c r="H119" s="107" t="s">
        <v>20</v>
      </c>
      <c r="I119" s="232" t="s">
        <v>174</v>
      </c>
      <c r="J119" s="232" t="s">
        <v>136</v>
      </c>
      <c r="K119" s="233" t="s">
        <v>155</v>
      </c>
      <c r="L119" s="69"/>
      <c r="M119" s="69"/>
    </row>
    <row r="120" spans="1:13" s="70" customFormat="1" ht="51" x14ac:dyDescent="0.2">
      <c r="A120" s="465" t="s">
        <v>221</v>
      </c>
      <c r="B120" s="117" t="s">
        <v>3</v>
      </c>
      <c r="C120" s="104" t="s">
        <v>355</v>
      </c>
      <c r="D120" s="403">
        <v>1403790.59</v>
      </c>
      <c r="E120" s="77">
        <v>7000</v>
      </c>
      <c r="F120" s="77" t="s">
        <v>19</v>
      </c>
      <c r="G120" s="232">
        <v>2008</v>
      </c>
      <c r="H120" s="107" t="s">
        <v>508</v>
      </c>
      <c r="I120" s="232" t="s">
        <v>136</v>
      </c>
      <c r="J120" s="232" t="s">
        <v>175</v>
      </c>
      <c r="K120" s="80"/>
      <c r="L120" s="69"/>
      <c r="M120" s="69"/>
    </row>
    <row r="121" spans="1:13" s="70" customFormat="1" x14ac:dyDescent="0.2">
      <c r="A121" s="465" t="s">
        <v>221</v>
      </c>
      <c r="B121" s="117" t="s">
        <v>4</v>
      </c>
      <c r="C121" s="104" t="s">
        <v>356</v>
      </c>
      <c r="D121" s="403">
        <v>2019.67</v>
      </c>
      <c r="E121" s="77">
        <v>2019.67</v>
      </c>
      <c r="F121" s="77" t="s">
        <v>19</v>
      </c>
      <c r="G121" s="232">
        <v>1999</v>
      </c>
      <c r="H121" s="107" t="s">
        <v>154</v>
      </c>
      <c r="I121" s="78"/>
      <c r="J121" s="78"/>
      <c r="K121" s="80"/>
      <c r="L121" s="69"/>
      <c r="M121" s="69"/>
    </row>
    <row r="122" spans="1:13" s="70" customFormat="1" ht="39" thickBot="1" x14ac:dyDescent="0.25">
      <c r="A122" s="465" t="s">
        <v>222</v>
      </c>
      <c r="B122" s="441" t="s">
        <v>5</v>
      </c>
      <c r="C122" s="111" t="s">
        <v>357</v>
      </c>
      <c r="D122" s="442">
        <f>887+1699+1016+2280+1545+660+238+870+1000+800+1290+1200+219+168+119+71949.66</f>
        <v>85940.66</v>
      </c>
      <c r="E122" s="443"/>
      <c r="F122" s="444" t="s">
        <v>19</v>
      </c>
      <c r="G122" s="81"/>
      <c r="H122" s="82"/>
      <c r="I122" s="81"/>
      <c r="J122" s="81"/>
      <c r="K122" s="83"/>
      <c r="L122" s="69"/>
      <c r="M122" s="69"/>
    </row>
    <row r="123" spans="1:13" s="70" customFormat="1" ht="14.25" thickTop="1" thickBot="1" x14ac:dyDescent="0.25">
      <c r="A123" s="465"/>
      <c r="B123" s="88"/>
      <c r="C123" s="84"/>
      <c r="D123" s="118"/>
      <c r="E123" s="92"/>
      <c r="F123" s="92"/>
      <c r="G123" s="93"/>
      <c r="H123" s="94"/>
      <c r="I123" s="93"/>
      <c r="J123" s="93"/>
      <c r="K123" s="93"/>
      <c r="L123" s="69"/>
      <c r="M123" s="69"/>
    </row>
    <row r="124" spans="1:13" s="70" customFormat="1" ht="27" thickTop="1" thickBot="1" x14ac:dyDescent="0.25">
      <c r="A124" s="465"/>
      <c r="B124" s="68">
        <v>8</v>
      </c>
      <c r="C124" s="14" t="s">
        <v>176</v>
      </c>
      <c r="D124" s="37" t="s">
        <v>177</v>
      </c>
      <c r="E124" s="66"/>
      <c r="F124" s="66"/>
      <c r="G124" s="87"/>
      <c r="H124" s="469" t="s">
        <v>12</v>
      </c>
      <c r="I124" s="469"/>
      <c r="J124" s="469"/>
      <c r="K124" s="469"/>
      <c r="L124" s="69"/>
      <c r="M124" s="69"/>
    </row>
    <row r="125" spans="1:13" s="70" customFormat="1" ht="27" thickTop="1" thickBot="1" x14ac:dyDescent="0.25">
      <c r="A125" s="465"/>
      <c r="B125" s="120" t="s">
        <v>0</v>
      </c>
      <c r="C125" s="65" t="s">
        <v>13</v>
      </c>
      <c r="D125" s="121" t="s">
        <v>25</v>
      </c>
      <c r="E125" s="122" t="s">
        <v>23</v>
      </c>
      <c r="F125" s="123" t="s">
        <v>26</v>
      </c>
      <c r="G125" s="65" t="s">
        <v>14</v>
      </c>
      <c r="H125" s="124" t="s">
        <v>15</v>
      </c>
      <c r="I125" s="65" t="s">
        <v>16</v>
      </c>
      <c r="J125" s="65" t="s">
        <v>24</v>
      </c>
      <c r="K125" s="65" t="s">
        <v>17</v>
      </c>
      <c r="L125" s="69"/>
      <c r="M125" s="69"/>
    </row>
    <row r="126" spans="1:13" s="70" customFormat="1" ht="13.5" thickTop="1" x14ac:dyDescent="0.2">
      <c r="A126" s="465" t="s">
        <v>220</v>
      </c>
      <c r="B126" s="262" t="s">
        <v>1</v>
      </c>
      <c r="C126" s="263" t="s">
        <v>178</v>
      </c>
      <c r="D126" s="264">
        <v>828369.05</v>
      </c>
      <c r="E126" s="265">
        <v>1330</v>
      </c>
      <c r="F126" s="265" t="s">
        <v>19</v>
      </c>
      <c r="G126" s="266"/>
      <c r="H126" s="267" t="s">
        <v>179</v>
      </c>
      <c r="I126" s="266" t="s">
        <v>180</v>
      </c>
      <c r="J126" s="266" t="s">
        <v>181</v>
      </c>
      <c r="K126" s="266" t="s">
        <v>155</v>
      </c>
      <c r="L126" s="69"/>
      <c r="M126" s="69"/>
    </row>
    <row r="127" spans="1:13" s="70" customFormat="1" ht="13.5" thickBot="1" x14ac:dyDescent="0.25">
      <c r="A127" s="465" t="s">
        <v>220</v>
      </c>
      <c r="B127" s="268" t="s">
        <v>2</v>
      </c>
      <c r="C127" s="269" t="s">
        <v>166</v>
      </c>
      <c r="D127" s="270">
        <v>1137300</v>
      </c>
      <c r="E127" s="271">
        <v>350</v>
      </c>
      <c r="F127" s="271" t="s">
        <v>19</v>
      </c>
      <c r="G127" s="272">
        <v>2004</v>
      </c>
      <c r="H127" s="273" t="s">
        <v>182</v>
      </c>
      <c r="I127" s="272" t="s">
        <v>183</v>
      </c>
      <c r="J127" s="272" t="s">
        <v>184</v>
      </c>
      <c r="K127" s="272" t="s">
        <v>155</v>
      </c>
      <c r="L127" s="69"/>
      <c r="M127" s="69"/>
    </row>
    <row r="128" spans="1:13" s="70" customFormat="1" ht="14.25" thickTop="1" thickBot="1" x14ac:dyDescent="0.25">
      <c r="A128" s="465"/>
      <c r="B128" s="125"/>
      <c r="C128" s="125"/>
      <c r="D128" s="125"/>
      <c r="E128" s="114"/>
      <c r="F128" s="115"/>
      <c r="G128" s="93"/>
      <c r="H128" s="94"/>
      <c r="I128" s="93"/>
      <c r="J128" s="93"/>
      <c r="K128" s="93"/>
      <c r="L128" s="69"/>
      <c r="M128" s="69"/>
    </row>
    <row r="129" spans="1:13" s="70" customFormat="1" ht="27" thickTop="1" thickBot="1" x14ac:dyDescent="0.25">
      <c r="A129" s="465"/>
      <c r="B129" s="68" t="s">
        <v>10</v>
      </c>
      <c r="C129" s="14" t="s">
        <v>187</v>
      </c>
      <c r="D129" s="37" t="s">
        <v>188</v>
      </c>
      <c r="E129" s="66"/>
      <c r="F129" s="66"/>
      <c r="G129" s="87"/>
      <c r="H129" s="469" t="s">
        <v>12</v>
      </c>
      <c r="I129" s="469"/>
      <c r="J129" s="469"/>
      <c r="K129" s="469"/>
      <c r="L129" s="69"/>
      <c r="M129" s="69"/>
    </row>
    <row r="130" spans="1:13" s="70" customFormat="1" ht="27" thickTop="1" thickBot="1" x14ac:dyDescent="0.25">
      <c r="A130" s="465"/>
      <c r="B130" s="120" t="s">
        <v>0</v>
      </c>
      <c r="C130" s="65" t="s">
        <v>13</v>
      </c>
      <c r="D130" s="121" t="s">
        <v>25</v>
      </c>
      <c r="E130" s="122" t="s">
        <v>23</v>
      </c>
      <c r="F130" s="123" t="s">
        <v>26</v>
      </c>
      <c r="G130" s="65" t="s">
        <v>14</v>
      </c>
      <c r="H130" s="124" t="s">
        <v>15</v>
      </c>
      <c r="I130" s="65" t="s">
        <v>16</v>
      </c>
      <c r="J130" s="65" t="s">
        <v>24</v>
      </c>
      <c r="K130" s="65" t="s">
        <v>17</v>
      </c>
      <c r="L130" s="69"/>
      <c r="M130" s="69"/>
    </row>
    <row r="131" spans="1:13" s="288" customFormat="1" ht="13.5" thickTop="1" x14ac:dyDescent="0.2">
      <c r="A131" s="465" t="s">
        <v>220</v>
      </c>
      <c r="B131" s="262" t="s">
        <v>1</v>
      </c>
      <c r="C131" s="263" t="s">
        <v>189</v>
      </c>
      <c r="D131" s="264">
        <v>1812667</v>
      </c>
      <c r="E131" s="265"/>
      <c r="F131" s="265" t="s">
        <v>19</v>
      </c>
      <c r="G131" s="266">
        <v>2000</v>
      </c>
      <c r="H131" s="357" t="s">
        <v>190</v>
      </c>
      <c r="I131" s="310" t="s">
        <v>146</v>
      </c>
      <c r="J131" s="310"/>
      <c r="K131" s="310" t="s">
        <v>21</v>
      </c>
      <c r="L131" s="290"/>
      <c r="M131" s="290"/>
    </row>
    <row r="132" spans="1:13" s="288" customFormat="1" ht="15.75" customHeight="1" x14ac:dyDescent="0.2">
      <c r="A132" s="465" t="s">
        <v>220</v>
      </c>
      <c r="B132" s="306" t="s">
        <v>2</v>
      </c>
      <c r="C132" s="307" t="s">
        <v>191</v>
      </c>
      <c r="D132" s="308">
        <v>1625932.09</v>
      </c>
      <c r="E132" s="309"/>
      <c r="F132" s="309" t="s">
        <v>19</v>
      </c>
      <c r="G132" s="310"/>
      <c r="H132" s="357" t="s">
        <v>190</v>
      </c>
      <c r="I132" s="310" t="s">
        <v>146</v>
      </c>
      <c r="J132" s="310"/>
      <c r="K132" s="310" t="s">
        <v>21</v>
      </c>
      <c r="L132" s="290"/>
      <c r="M132" s="290"/>
    </row>
    <row r="133" spans="1:13" s="70" customFormat="1" x14ac:dyDescent="0.2">
      <c r="A133" s="465" t="s">
        <v>221</v>
      </c>
      <c r="B133" s="135" t="s">
        <v>3</v>
      </c>
      <c r="C133" s="223" t="s">
        <v>192</v>
      </c>
      <c r="D133" s="224">
        <v>251260.47</v>
      </c>
      <c r="E133" s="136"/>
      <c r="F133" s="134" t="s">
        <v>19</v>
      </c>
      <c r="G133" s="137">
        <v>2017</v>
      </c>
      <c r="H133" s="138"/>
      <c r="I133" s="139"/>
      <c r="J133" s="139"/>
      <c r="K133" s="139"/>
      <c r="L133" s="69"/>
      <c r="M133" s="69"/>
    </row>
    <row r="134" spans="1:13" s="288" customFormat="1" ht="24" customHeight="1" thickBot="1" x14ac:dyDescent="0.25">
      <c r="A134" s="465" t="s">
        <v>222</v>
      </c>
      <c r="B134" s="268" t="s">
        <v>3</v>
      </c>
      <c r="C134" s="269" t="s">
        <v>193</v>
      </c>
      <c r="D134" s="270">
        <f>10000+8114.22+17000+4000</f>
        <v>39114.22</v>
      </c>
      <c r="E134" s="322"/>
      <c r="F134" s="271" t="s">
        <v>19</v>
      </c>
      <c r="G134" s="321"/>
      <c r="H134" s="323"/>
      <c r="I134" s="321"/>
      <c r="J134" s="321"/>
      <c r="K134" s="321"/>
      <c r="L134" s="290"/>
      <c r="M134" s="290"/>
    </row>
    <row r="135" spans="1:13" s="70" customFormat="1" ht="14.25" thickTop="1" thickBot="1" x14ac:dyDescent="0.25">
      <c r="A135" s="465"/>
      <c r="B135" s="88"/>
      <c r="C135" s="84"/>
      <c r="D135" s="118"/>
      <c r="E135" s="92"/>
      <c r="F135" s="92"/>
      <c r="G135" s="93"/>
      <c r="H135" s="94"/>
      <c r="I135" s="93"/>
      <c r="J135" s="93"/>
      <c r="K135" s="93"/>
      <c r="L135" s="69"/>
      <c r="M135" s="69"/>
    </row>
    <row r="136" spans="1:13" s="70" customFormat="1" ht="27" thickTop="1" thickBot="1" x14ac:dyDescent="0.25">
      <c r="A136" s="465"/>
      <c r="B136" s="68" t="s">
        <v>11</v>
      </c>
      <c r="C136" s="35" t="s">
        <v>195</v>
      </c>
      <c r="D136" s="37" t="s">
        <v>196</v>
      </c>
      <c r="E136" s="66"/>
      <c r="F136" s="66"/>
      <c r="G136" s="87"/>
      <c r="H136" s="470" t="s">
        <v>12</v>
      </c>
      <c r="I136" s="471"/>
      <c r="J136" s="471"/>
      <c r="K136" s="472"/>
      <c r="L136" s="69"/>
      <c r="M136" s="69"/>
    </row>
    <row r="137" spans="1:13" s="70" customFormat="1" ht="27" thickTop="1" thickBot="1" x14ac:dyDescent="0.25">
      <c r="A137" s="465"/>
      <c r="B137" s="120" t="s">
        <v>0</v>
      </c>
      <c r="C137" s="65" t="s">
        <v>13</v>
      </c>
      <c r="D137" s="121" t="s">
        <v>25</v>
      </c>
      <c r="E137" s="122" t="s">
        <v>23</v>
      </c>
      <c r="F137" s="123" t="s">
        <v>26</v>
      </c>
      <c r="G137" s="65" t="s">
        <v>14</v>
      </c>
      <c r="H137" s="124" t="s">
        <v>15</v>
      </c>
      <c r="I137" s="65" t="s">
        <v>16</v>
      </c>
      <c r="J137" s="65" t="s">
        <v>24</v>
      </c>
      <c r="K137" s="65" t="s">
        <v>17</v>
      </c>
      <c r="L137" s="69"/>
      <c r="M137" s="69"/>
    </row>
    <row r="138" spans="1:13" s="288" customFormat="1" ht="26.25" thickTop="1" x14ac:dyDescent="0.2">
      <c r="A138" s="465" t="s">
        <v>220</v>
      </c>
      <c r="B138" s="262" t="s">
        <v>1</v>
      </c>
      <c r="C138" s="263" t="s">
        <v>134</v>
      </c>
      <c r="D138" s="305">
        <v>1159945.8600000001</v>
      </c>
      <c r="E138" s="265">
        <v>1814</v>
      </c>
      <c r="F138" s="265" t="s">
        <v>19</v>
      </c>
      <c r="G138" s="266" t="s">
        <v>435</v>
      </c>
      <c r="H138" s="267" t="s">
        <v>20</v>
      </c>
      <c r="I138" s="266" t="s">
        <v>154</v>
      </c>
      <c r="J138" s="266" t="s">
        <v>197</v>
      </c>
      <c r="K138" s="266" t="s">
        <v>155</v>
      </c>
      <c r="L138" s="290"/>
      <c r="M138" s="290"/>
    </row>
    <row r="139" spans="1:13" s="288" customFormat="1" x14ac:dyDescent="0.2">
      <c r="A139" s="465" t="s">
        <v>220</v>
      </c>
      <c r="B139" s="306" t="s">
        <v>2</v>
      </c>
      <c r="C139" s="307" t="s">
        <v>198</v>
      </c>
      <c r="D139" s="308">
        <v>1718724.44</v>
      </c>
      <c r="E139" s="309">
        <v>735</v>
      </c>
      <c r="F139" s="309" t="s">
        <v>19</v>
      </c>
      <c r="G139" s="310">
        <v>2009</v>
      </c>
      <c r="H139" s="314" t="s">
        <v>199</v>
      </c>
      <c r="I139" s="315" t="s">
        <v>200</v>
      </c>
      <c r="J139" s="315" t="s">
        <v>201</v>
      </c>
      <c r="K139" s="315" t="s">
        <v>155</v>
      </c>
      <c r="L139" s="290"/>
      <c r="M139" s="290"/>
    </row>
    <row r="140" spans="1:13" s="288" customFormat="1" x14ac:dyDescent="0.2">
      <c r="A140" s="465" t="s">
        <v>221</v>
      </c>
      <c r="B140" s="306" t="s">
        <v>3</v>
      </c>
      <c r="C140" s="307" t="s">
        <v>436</v>
      </c>
      <c r="D140" s="308">
        <v>72009.52</v>
      </c>
      <c r="E140" s="309"/>
      <c r="F140" s="309" t="s">
        <v>19</v>
      </c>
      <c r="G140" s="310">
        <v>2014</v>
      </c>
      <c r="H140" s="316"/>
      <c r="I140" s="317"/>
      <c r="J140" s="317"/>
      <c r="K140" s="317"/>
      <c r="L140" s="290"/>
      <c r="M140" s="290"/>
    </row>
    <row r="141" spans="1:13" s="288" customFormat="1" ht="38.25" x14ac:dyDescent="0.2">
      <c r="A141" s="465" t="s">
        <v>221</v>
      </c>
      <c r="B141" s="306" t="s">
        <v>4</v>
      </c>
      <c r="C141" s="307" t="s">
        <v>437</v>
      </c>
      <c r="D141" s="318">
        <v>1011983.56</v>
      </c>
      <c r="E141" s="319"/>
      <c r="F141" s="309" t="s">
        <v>19</v>
      </c>
      <c r="G141" s="310">
        <v>2009</v>
      </c>
      <c r="H141" s="320"/>
      <c r="I141" s="319"/>
      <c r="J141" s="319"/>
      <c r="K141" s="319"/>
      <c r="L141" s="290"/>
      <c r="M141" s="290"/>
    </row>
    <row r="142" spans="1:13" s="288" customFormat="1" ht="13.5" thickBot="1" x14ac:dyDescent="0.25">
      <c r="A142" s="465" t="s">
        <v>222</v>
      </c>
      <c r="B142" s="268" t="s">
        <v>6</v>
      </c>
      <c r="C142" s="269" t="s">
        <v>202</v>
      </c>
      <c r="D142" s="270">
        <v>176097.8</v>
      </c>
      <c r="E142" s="321"/>
      <c r="F142" s="322"/>
      <c r="G142" s="321"/>
      <c r="H142" s="323"/>
      <c r="I142" s="321"/>
      <c r="J142" s="321"/>
      <c r="K142" s="321"/>
      <c r="L142" s="290"/>
      <c r="M142" s="290"/>
    </row>
    <row r="143" spans="1:13" ht="14.25" thickTop="1" thickBot="1" x14ac:dyDescent="0.25"/>
    <row r="144" spans="1:13" s="70" customFormat="1" ht="27" thickTop="1" thickBot="1" x14ac:dyDescent="0.25">
      <c r="A144" s="465"/>
      <c r="B144" s="68" t="s">
        <v>110</v>
      </c>
      <c r="C144" s="14" t="s">
        <v>511</v>
      </c>
      <c r="D144" s="37" t="s">
        <v>206</v>
      </c>
      <c r="E144" s="168"/>
      <c r="F144" s="168"/>
      <c r="G144" s="87"/>
      <c r="H144" s="469" t="s">
        <v>12</v>
      </c>
      <c r="I144" s="469"/>
      <c r="J144" s="469"/>
      <c r="K144" s="469"/>
      <c r="L144" s="69"/>
      <c r="M144" s="69"/>
    </row>
    <row r="145" spans="1:13" s="70" customFormat="1" ht="27" thickTop="1" thickBot="1" x14ac:dyDescent="0.25">
      <c r="A145" s="465"/>
      <c r="B145" s="120" t="s">
        <v>0</v>
      </c>
      <c r="C145" s="167" t="s">
        <v>13</v>
      </c>
      <c r="D145" s="121" t="s">
        <v>25</v>
      </c>
      <c r="E145" s="122" t="s">
        <v>23</v>
      </c>
      <c r="F145" s="123" t="s">
        <v>26</v>
      </c>
      <c r="G145" s="167" t="s">
        <v>14</v>
      </c>
      <c r="H145" s="124" t="s">
        <v>15</v>
      </c>
      <c r="I145" s="167" t="s">
        <v>16</v>
      </c>
      <c r="J145" s="167" t="s">
        <v>24</v>
      </c>
      <c r="K145" s="167" t="s">
        <v>17</v>
      </c>
      <c r="L145" s="69"/>
      <c r="M145" s="69"/>
    </row>
    <row r="146" spans="1:13" s="70" customFormat="1" ht="13.5" thickTop="1" x14ac:dyDescent="0.2">
      <c r="A146" s="465" t="s">
        <v>220</v>
      </c>
      <c r="B146" s="126" t="s">
        <v>1</v>
      </c>
      <c r="C146" s="219" t="s">
        <v>134</v>
      </c>
      <c r="D146" s="220">
        <v>808479.33</v>
      </c>
      <c r="E146" s="127"/>
      <c r="F146" s="127" t="s">
        <v>19</v>
      </c>
      <c r="G146" s="128">
        <v>1994</v>
      </c>
      <c r="H146" s="131" t="s">
        <v>207</v>
      </c>
      <c r="I146" s="132" t="s">
        <v>154</v>
      </c>
      <c r="J146" s="132" t="s">
        <v>136</v>
      </c>
      <c r="K146" s="132" t="s">
        <v>155</v>
      </c>
      <c r="L146" s="69"/>
      <c r="M146" s="69"/>
    </row>
    <row r="147" spans="1:13" s="70" customFormat="1" x14ac:dyDescent="0.2">
      <c r="A147" s="465" t="s">
        <v>220</v>
      </c>
      <c r="B147" s="133" t="s">
        <v>2</v>
      </c>
      <c r="C147" s="221" t="s">
        <v>166</v>
      </c>
      <c r="D147" s="222">
        <v>796265.85</v>
      </c>
      <c r="E147" s="134"/>
      <c r="F147" s="134" t="s">
        <v>19</v>
      </c>
      <c r="G147" s="132">
        <v>1996</v>
      </c>
      <c r="H147" s="131" t="s">
        <v>207</v>
      </c>
      <c r="I147" s="132" t="s">
        <v>154</v>
      </c>
      <c r="J147" s="132" t="s">
        <v>201</v>
      </c>
      <c r="K147" s="132" t="s">
        <v>208</v>
      </c>
      <c r="L147" s="69"/>
      <c r="M147" s="69"/>
    </row>
    <row r="148" spans="1:13" s="70" customFormat="1" x14ac:dyDescent="0.2">
      <c r="A148" s="465" t="s">
        <v>221</v>
      </c>
      <c r="B148" s="133" t="s">
        <v>3</v>
      </c>
      <c r="C148" s="223" t="s">
        <v>209</v>
      </c>
      <c r="D148" s="224">
        <v>699469</v>
      </c>
      <c r="E148" s="139"/>
      <c r="F148" s="134" t="s">
        <v>19</v>
      </c>
      <c r="G148" s="137">
        <v>2002</v>
      </c>
      <c r="H148" s="142"/>
      <c r="I148" s="137"/>
      <c r="J148" s="137"/>
      <c r="K148" s="137"/>
      <c r="L148" s="69"/>
      <c r="M148" s="69"/>
    </row>
    <row r="149" spans="1:13" s="70" customFormat="1" x14ac:dyDescent="0.2">
      <c r="A149" s="465" t="s">
        <v>221</v>
      </c>
      <c r="B149" s="133" t="s">
        <v>4</v>
      </c>
      <c r="C149" s="223" t="s">
        <v>210</v>
      </c>
      <c r="D149" s="224">
        <v>143263</v>
      </c>
      <c r="E149" s="139"/>
      <c r="F149" s="134" t="s">
        <v>19</v>
      </c>
      <c r="G149" s="137">
        <v>2007</v>
      </c>
      <c r="H149" s="142"/>
      <c r="I149" s="137"/>
      <c r="J149" s="137"/>
      <c r="K149" s="137"/>
      <c r="L149" s="69"/>
      <c r="M149" s="69"/>
    </row>
    <row r="150" spans="1:13" s="70" customFormat="1" ht="27.75" customHeight="1" thickBot="1" x14ac:dyDescent="0.25">
      <c r="A150" s="465" t="s">
        <v>222</v>
      </c>
      <c r="B150" s="129" t="s">
        <v>5</v>
      </c>
      <c r="C150" s="225" t="s">
        <v>211</v>
      </c>
      <c r="D150" s="226">
        <f>950+1000+960+880+1430+16800</f>
        <v>22020</v>
      </c>
      <c r="E150" s="140"/>
      <c r="F150" s="130" t="s">
        <v>19</v>
      </c>
      <c r="G150" s="140"/>
      <c r="H150" s="141"/>
      <c r="I150" s="140"/>
      <c r="J150" s="140"/>
      <c r="K150" s="140"/>
      <c r="L150" s="69"/>
      <c r="M150" s="69"/>
    </row>
    <row r="151" spans="1:13" s="70" customFormat="1" ht="14.25" thickTop="1" thickBot="1" x14ac:dyDescent="0.25">
      <c r="A151" s="465"/>
      <c r="B151" s="69"/>
      <c r="C151" s="84"/>
      <c r="D151" s="86"/>
      <c r="E151" s="119"/>
      <c r="F151" s="69"/>
      <c r="G151" s="84"/>
      <c r="H151" s="85"/>
      <c r="I151" s="84"/>
      <c r="J151" s="84"/>
      <c r="K151" s="84"/>
      <c r="L151" s="69"/>
      <c r="M151" s="69"/>
    </row>
    <row r="152" spans="1:13" s="70" customFormat="1" ht="27" thickTop="1" thickBot="1" x14ac:dyDescent="0.25">
      <c r="A152" s="465"/>
      <c r="B152" s="68">
        <v>14</v>
      </c>
      <c r="C152" s="14" t="s">
        <v>512</v>
      </c>
      <c r="D152" s="35" t="s">
        <v>214</v>
      </c>
      <c r="E152" s="66"/>
      <c r="F152" s="66"/>
      <c r="G152" s="87"/>
      <c r="H152" s="469" t="s">
        <v>12</v>
      </c>
      <c r="I152" s="469"/>
      <c r="J152" s="469"/>
      <c r="K152" s="469"/>
      <c r="L152" s="69"/>
      <c r="M152" s="69"/>
    </row>
    <row r="153" spans="1:13" s="70" customFormat="1" ht="27" thickTop="1" thickBot="1" x14ac:dyDescent="0.25">
      <c r="A153" s="465"/>
      <c r="B153" s="120" t="s">
        <v>0</v>
      </c>
      <c r="C153" s="65" t="s">
        <v>13</v>
      </c>
      <c r="D153" s="121" t="s">
        <v>25</v>
      </c>
      <c r="E153" s="122" t="s">
        <v>23</v>
      </c>
      <c r="F153" s="123" t="s">
        <v>26</v>
      </c>
      <c r="G153" s="65" t="s">
        <v>14</v>
      </c>
      <c r="H153" s="124" t="s">
        <v>15</v>
      </c>
      <c r="I153" s="65" t="s">
        <v>16</v>
      </c>
      <c r="J153" s="65" t="s">
        <v>24</v>
      </c>
      <c r="K153" s="65" t="s">
        <v>17</v>
      </c>
      <c r="L153" s="69"/>
      <c r="M153" s="69"/>
    </row>
    <row r="154" spans="1:13" s="288" customFormat="1" ht="39" thickTop="1" x14ac:dyDescent="0.2">
      <c r="A154" s="465" t="s">
        <v>220</v>
      </c>
      <c r="B154" s="262" t="s">
        <v>1</v>
      </c>
      <c r="C154" s="263" t="s">
        <v>443</v>
      </c>
      <c r="D154" s="330">
        <v>1277705.92</v>
      </c>
      <c r="E154" s="331">
        <v>621.1</v>
      </c>
      <c r="F154" s="332" t="s">
        <v>19</v>
      </c>
      <c r="G154" s="333" t="s">
        <v>442</v>
      </c>
      <c r="H154" s="267" t="s">
        <v>20</v>
      </c>
      <c r="I154" s="266" t="s">
        <v>438</v>
      </c>
      <c r="J154" s="266"/>
      <c r="K154" s="266" t="s">
        <v>439</v>
      </c>
      <c r="L154" s="290"/>
      <c r="M154" s="290"/>
    </row>
    <row r="155" spans="1:13" s="288" customFormat="1" x14ac:dyDescent="0.2">
      <c r="A155" s="465" t="s">
        <v>221</v>
      </c>
      <c r="B155" s="306" t="s">
        <v>2</v>
      </c>
      <c r="C155" s="307" t="s">
        <v>444</v>
      </c>
      <c r="D155" s="337">
        <v>134254.85999999999</v>
      </c>
      <c r="E155" s="338"/>
      <c r="F155" s="339" t="s">
        <v>19</v>
      </c>
      <c r="G155" s="310">
        <v>2007</v>
      </c>
      <c r="H155" s="340"/>
      <c r="I155" s="341"/>
      <c r="J155" s="341"/>
      <c r="K155" s="341"/>
      <c r="L155" s="290"/>
      <c r="M155" s="290"/>
    </row>
    <row r="156" spans="1:13" s="288" customFormat="1" ht="26.25" thickBot="1" x14ac:dyDescent="0.25">
      <c r="A156" s="465" t="s">
        <v>222</v>
      </c>
      <c r="B156" s="268" t="s">
        <v>3</v>
      </c>
      <c r="C156" s="269" t="s">
        <v>446</v>
      </c>
      <c r="D156" s="348">
        <f>40609.21+8100+4500+899+1239.84+1099+799+179+257.07+1299+279+810+1170+259+185+342+625.01+569.04+215+331.18+383.35+276+809.9+430.84+1951.7+306.25+700+785+520+1500+230+749+699+199+3499+915+699+359.99+1000+4539+139</f>
        <v>84457.38</v>
      </c>
      <c r="E156" s="322"/>
      <c r="F156" s="349" t="s">
        <v>19</v>
      </c>
      <c r="G156" s="321"/>
      <c r="H156" s="323"/>
      <c r="I156" s="321"/>
      <c r="J156" s="321"/>
      <c r="K156" s="321"/>
      <c r="L156" s="290"/>
      <c r="M156" s="290"/>
    </row>
    <row r="157" spans="1:13" ht="13.5" thickTop="1" x14ac:dyDescent="0.2"/>
    <row r="159" spans="1:13" ht="13.5" thickBot="1" x14ac:dyDescent="0.25"/>
    <row r="160" spans="1:13" ht="13.5" thickTop="1" x14ac:dyDescent="0.2">
      <c r="C160" s="164" t="s">
        <v>217</v>
      </c>
      <c r="D160" s="161">
        <f>SUMIF($A$6:$A$156,"B",$D$6:$D$156)</f>
        <v>27810700.159999996</v>
      </c>
    </row>
    <row r="161" spans="3:4" x14ac:dyDescent="0.2">
      <c r="C161" s="165" t="s">
        <v>218</v>
      </c>
      <c r="D161" s="162">
        <f>SUMIF($A$6:$A$156,"BUD",$D$6:$D$156)</f>
        <v>15053720.030000001</v>
      </c>
    </row>
    <row r="162" spans="3:4" ht="13.5" thickBot="1" x14ac:dyDescent="0.25">
      <c r="C162" s="166" t="s">
        <v>219</v>
      </c>
      <c r="D162" s="163">
        <f>SUMIF($A$6:$A$156,"W",$D$6:$D$156)</f>
        <v>993172.33</v>
      </c>
    </row>
    <row r="163" spans="3:4" ht="13.5" thickTop="1" x14ac:dyDescent="0.2"/>
  </sheetData>
  <mergeCells count="22">
    <mergeCell ref="G35:K35"/>
    <mergeCell ref="C1:D1"/>
    <mergeCell ref="E4:G4"/>
    <mergeCell ref="H4:K4"/>
    <mergeCell ref="F1:G1"/>
    <mergeCell ref="F2:G2"/>
    <mergeCell ref="F3:G3"/>
    <mergeCell ref="H82:K82"/>
    <mergeCell ref="H86:K86"/>
    <mergeCell ref="B81:D81"/>
    <mergeCell ref="F76:G76"/>
    <mergeCell ref="E82:G82"/>
    <mergeCell ref="H76:K76"/>
    <mergeCell ref="H107:K107"/>
    <mergeCell ref="H101:K101"/>
    <mergeCell ref="H90:K90"/>
    <mergeCell ref="H94:K94"/>
    <mergeCell ref="H152:K152"/>
    <mergeCell ref="H144:K144"/>
    <mergeCell ref="H136:K136"/>
    <mergeCell ref="H129:K129"/>
    <mergeCell ref="H124:K124"/>
  </mergeCells>
  <phoneticPr fontId="3" type="noConversion"/>
  <pageMargins left="0.25" right="0.25" top="0.75" bottom="0.75" header="0.3" footer="0.3"/>
  <pageSetup paperSize="9" scale="83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workbookViewId="0">
      <selection activeCell="D90" sqref="D90"/>
    </sheetView>
  </sheetViews>
  <sheetFormatPr defaultRowHeight="15" x14ac:dyDescent="0.25"/>
  <cols>
    <col min="1" max="1" width="5.7109375" style="467" customWidth="1"/>
    <col min="3" max="3" width="59.85546875" customWidth="1"/>
    <col min="4" max="4" width="19" customWidth="1"/>
  </cols>
  <sheetData>
    <row r="1" spans="1:8" ht="15" customHeight="1" x14ac:dyDescent="0.25">
      <c r="B1" s="479" t="s">
        <v>462</v>
      </c>
      <c r="C1" s="479"/>
      <c r="D1" s="479"/>
      <c r="E1" s="479"/>
      <c r="F1" s="479"/>
      <c r="G1" s="479"/>
      <c r="H1" s="479"/>
    </row>
    <row r="2" spans="1:8" x14ac:dyDescent="0.25">
      <c r="B2" s="160" t="s">
        <v>347</v>
      </c>
    </row>
    <row r="3" spans="1:8" ht="15.75" thickBot="1" x14ac:dyDescent="0.3">
      <c r="B3" s="160"/>
    </row>
    <row r="4" spans="1:8" s="18" customFormat="1" ht="27" thickTop="1" thickBot="1" x14ac:dyDescent="0.25">
      <c r="A4" s="464"/>
      <c r="B4" s="68" t="s">
        <v>1</v>
      </c>
      <c r="C4" s="14" t="s">
        <v>100</v>
      </c>
      <c r="D4" s="35" t="s">
        <v>99</v>
      </c>
      <c r="E4" s="67"/>
      <c r="F4" s="8"/>
      <c r="G4" s="8"/>
    </row>
    <row r="5" spans="1:8" s="18" customFormat="1" ht="27" thickTop="1" thickBot="1" x14ac:dyDescent="0.25">
      <c r="A5" s="464"/>
      <c r="B5" s="28" t="s">
        <v>0</v>
      </c>
      <c r="C5" s="13" t="s">
        <v>224</v>
      </c>
      <c r="D5" s="29" t="s">
        <v>25</v>
      </c>
      <c r="E5" s="146" t="s">
        <v>26</v>
      </c>
      <c r="F5" s="8"/>
      <c r="G5" s="8"/>
    </row>
    <row r="6" spans="1:8" s="18" customFormat="1" ht="13.5" thickTop="1" x14ac:dyDescent="0.2">
      <c r="A6" s="464" t="s">
        <v>223</v>
      </c>
      <c r="B6" s="409" t="s">
        <v>1</v>
      </c>
      <c r="C6" s="410" t="s">
        <v>95</v>
      </c>
      <c r="D6" s="411">
        <f>339877.59-2530-3491.64-2650-3000-41092.12-987.19</f>
        <v>286126.64</v>
      </c>
      <c r="E6" s="2" t="s">
        <v>19</v>
      </c>
      <c r="F6" s="8"/>
      <c r="G6" s="8"/>
    </row>
    <row r="7" spans="1:8" s="18" customFormat="1" ht="12.75" x14ac:dyDescent="0.2">
      <c r="A7" s="464" t="s">
        <v>223</v>
      </c>
      <c r="B7" s="418" t="s">
        <v>2</v>
      </c>
      <c r="C7" s="419" t="s">
        <v>505</v>
      </c>
      <c r="D7" s="420">
        <f>10244.67+14943.58+6999.14</f>
        <v>32187.39</v>
      </c>
      <c r="E7" s="43" t="s">
        <v>19</v>
      </c>
      <c r="F7" s="8"/>
      <c r="G7" s="8"/>
    </row>
    <row r="8" spans="1:8" s="18" customFormat="1" ht="12.75" x14ac:dyDescent="0.2">
      <c r="A8" s="464" t="s">
        <v>223</v>
      </c>
      <c r="B8" s="406" t="s">
        <v>3</v>
      </c>
      <c r="C8" s="407" t="s">
        <v>96</v>
      </c>
      <c r="D8" s="408">
        <f>6000+16659.62+1597.84+16995+50557.46+3900</f>
        <v>95709.92</v>
      </c>
      <c r="E8" s="5" t="s">
        <v>19</v>
      </c>
      <c r="F8" s="8"/>
      <c r="G8" s="8"/>
    </row>
    <row r="9" spans="1:8" s="18" customFormat="1" ht="12.75" x14ac:dyDescent="0.2">
      <c r="A9" s="464" t="s">
        <v>236</v>
      </c>
      <c r="B9" s="406" t="s">
        <v>4</v>
      </c>
      <c r="C9" s="407" t="s">
        <v>18</v>
      </c>
      <c r="D9" s="421">
        <f>2530+3491.64+2650+3000+41092.12+6999.99</f>
        <v>59763.75</v>
      </c>
      <c r="E9" s="5" t="s">
        <v>19</v>
      </c>
      <c r="F9" s="8"/>
      <c r="G9" s="8"/>
    </row>
    <row r="10" spans="1:8" s="358" customFormat="1" ht="25.5" x14ac:dyDescent="0.2">
      <c r="A10" s="464" t="s">
        <v>223</v>
      </c>
      <c r="B10" s="359" t="s">
        <v>5</v>
      </c>
      <c r="C10" s="360" t="s">
        <v>507</v>
      </c>
      <c r="D10" s="361">
        <v>160655.22000000003</v>
      </c>
      <c r="E10" s="362" t="s">
        <v>19</v>
      </c>
      <c r="F10" s="363"/>
      <c r="G10" s="363"/>
    </row>
    <row r="11" spans="1:8" s="18" customFormat="1" ht="25.5" x14ac:dyDescent="0.2">
      <c r="A11" s="464" t="s">
        <v>223</v>
      </c>
      <c r="B11" s="406" t="s">
        <v>6</v>
      </c>
      <c r="C11" s="407" t="s">
        <v>97</v>
      </c>
      <c r="D11" s="408">
        <v>374207.82</v>
      </c>
      <c r="E11" s="5" t="s">
        <v>19</v>
      </c>
      <c r="F11" s="8"/>
      <c r="G11" s="8"/>
    </row>
    <row r="12" spans="1:8" s="18" customFormat="1" ht="26.25" thickBot="1" x14ac:dyDescent="0.25">
      <c r="A12" s="464" t="s">
        <v>223</v>
      </c>
      <c r="B12" s="422" t="s">
        <v>34</v>
      </c>
      <c r="C12" s="423" t="s">
        <v>98</v>
      </c>
      <c r="D12" s="424">
        <v>178962.54</v>
      </c>
      <c r="E12" s="63" t="s">
        <v>19</v>
      </c>
      <c r="F12" s="8"/>
      <c r="G12" s="8"/>
    </row>
    <row r="13" spans="1:8" ht="16.5" thickTop="1" thickBot="1" x14ac:dyDescent="0.3"/>
    <row r="14" spans="1:8" s="18" customFormat="1" ht="27" thickTop="1" thickBot="1" x14ac:dyDescent="0.25">
      <c r="A14" s="464"/>
      <c r="B14" s="68" t="s">
        <v>5</v>
      </c>
      <c r="C14" s="60" t="s">
        <v>101</v>
      </c>
      <c r="D14" s="37" t="s">
        <v>99</v>
      </c>
      <c r="E14" s="55"/>
      <c r="F14" s="8"/>
      <c r="G14" s="8"/>
    </row>
    <row r="15" spans="1:8" s="18" customFormat="1" ht="26.25" thickTop="1" x14ac:dyDescent="0.2">
      <c r="A15" s="464"/>
      <c r="B15" s="53"/>
      <c r="C15" s="58" t="s">
        <v>102</v>
      </c>
      <c r="D15" s="59" t="s">
        <v>99</v>
      </c>
      <c r="E15" s="57"/>
      <c r="F15" s="8"/>
      <c r="G15" s="8"/>
    </row>
    <row r="16" spans="1:8" s="18" customFormat="1" ht="26.25" thickBot="1" x14ac:dyDescent="0.25">
      <c r="A16" s="464"/>
      <c r="B16" s="52"/>
      <c r="C16" s="48" t="s">
        <v>103</v>
      </c>
      <c r="D16" s="49" t="s">
        <v>104</v>
      </c>
      <c r="E16" s="64"/>
      <c r="F16" s="8"/>
      <c r="G16" s="8"/>
    </row>
    <row r="17" spans="1:7" s="70" customFormat="1" ht="14.25" thickTop="1" thickBot="1" x14ac:dyDescent="0.25">
      <c r="A17" s="465"/>
      <c r="B17" s="90" t="s">
        <v>1</v>
      </c>
      <c r="C17" s="425" t="s">
        <v>129</v>
      </c>
      <c r="D17" s="91"/>
      <c r="E17" s="147"/>
      <c r="F17" s="69"/>
      <c r="G17" s="69"/>
    </row>
    <row r="18" spans="1:7" ht="16.5" thickTop="1" thickBot="1" x14ac:dyDescent="0.3"/>
    <row r="19" spans="1:7" s="70" customFormat="1" ht="27" thickTop="1" thickBot="1" x14ac:dyDescent="0.25">
      <c r="A19" s="465"/>
      <c r="B19" s="68" t="s">
        <v>2</v>
      </c>
      <c r="C19" s="14" t="s">
        <v>123</v>
      </c>
      <c r="D19" s="35" t="s">
        <v>124</v>
      </c>
      <c r="E19" s="67"/>
      <c r="F19" s="69"/>
      <c r="G19" s="69"/>
    </row>
    <row r="20" spans="1:7" s="70" customFormat="1" ht="27" thickTop="1" thickBot="1" x14ac:dyDescent="0.25">
      <c r="A20" s="465"/>
      <c r="B20" s="28" t="s">
        <v>0</v>
      </c>
      <c r="C20" s="13" t="s">
        <v>225</v>
      </c>
      <c r="D20" s="29" t="s">
        <v>25</v>
      </c>
      <c r="E20" s="146" t="s">
        <v>26</v>
      </c>
      <c r="F20" s="69"/>
      <c r="G20" s="69"/>
    </row>
    <row r="21" spans="1:7" s="70" customFormat="1" ht="14.25" thickTop="1" thickBot="1" x14ac:dyDescent="0.25">
      <c r="A21" s="465" t="s">
        <v>223</v>
      </c>
      <c r="B21" s="90" t="s">
        <v>1</v>
      </c>
      <c r="C21" s="426" t="s">
        <v>126</v>
      </c>
      <c r="D21" s="143">
        <v>11994.68</v>
      </c>
      <c r="E21" s="148" t="s">
        <v>19</v>
      </c>
      <c r="F21" s="69"/>
      <c r="G21" s="69"/>
    </row>
    <row r="22" spans="1:7" ht="16.5" thickTop="1" thickBot="1" x14ac:dyDescent="0.3"/>
    <row r="23" spans="1:7" s="89" customFormat="1" ht="27" thickTop="1" thickBot="1" x14ac:dyDescent="0.3">
      <c r="A23" s="466"/>
      <c r="B23" s="68" t="s">
        <v>3</v>
      </c>
      <c r="C23" s="35" t="s">
        <v>127</v>
      </c>
      <c r="D23" s="36" t="s">
        <v>128</v>
      </c>
      <c r="E23" s="67"/>
      <c r="F23" s="88"/>
      <c r="G23" s="88"/>
    </row>
    <row r="24" spans="1:7" s="70" customFormat="1" ht="27" thickTop="1" thickBot="1" x14ac:dyDescent="0.25">
      <c r="A24" s="465"/>
      <c r="B24" s="28" t="s">
        <v>0</v>
      </c>
      <c r="C24" s="13" t="s">
        <v>226</v>
      </c>
      <c r="D24" s="29" t="s">
        <v>25</v>
      </c>
      <c r="E24" s="146" t="s">
        <v>26</v>
      </c>
      <c r="F24" s="69"/>
      <c r="G24" s="69"/>
    </row>
    <row r="25" spans="1:7" s="70" customFormat="1" ht="14.25" thickTop="1" thickBot="1" x14ac:dyDescent="0.25">
      <c r="A25" s="465"/>
      <c r="B25" s="90" t="s">
        <v>1</v>
      </c>
      <c r="C25" s="425" t="s">
        <v>129</v>
      </c>
      <c r="D25" s="91"/>
      <c r="E25" s="147"/>
      <c r="F25" s="69"/>
      <c r="G25" s="69"/>
    </row>
    <row r="26" spans="1:7" ht="16.5" thickTop="1" thickBot="1" x14ac:dyDescent="0.3">
      <c r="C26" s="427"/>
    </row>
    <row r="27" spans="1:7" s="70" customFormat="1" ht="27" thickTop="1" thickBot="1" x14ac:dyDescent="0.25">
      <c r="A27" s="465"/>
      <c r="B27" s="68">
        <v>4</v>
      </c>
      <c r="C27" s="14" t="s">
        <v>130</v>
      </c>
      <c r="D27" s="19" t="s">
        <v>131</v>
      </c>
      <c r="E27" s="67"/>
      <c r="F27" s="69"/>
      <c r="G27" s="69"/>
    </row>
    <row r="28" spans="1:7" s="70" customFormat="1" ht="27" thickTop="1" thickBot="1" x14ac:dyDescent="0.25">
      <c r="A28" s="465"/>
      <c r="B28" s="28" t="s">
        <v>0</v>
      </c>
      <c r="C28" s="13" t="s">
        <v>227</v>
      </c>
      <c r="D28" s="29" t="s">
        <v>25</v>
      </c>
      <c r="E28" s="146" t="s">
        <v>26</v>
      </c>
      <c r="F28" s="69"/>
      <c r="G28" s="69"/>
    </row>
    <row r="29" spans="1:7" s="70" customFormat="1" ht="14.25" thickTop="1" thickBot="1" x14ac:dyDescent="0.25">
      <c r="A29" s="465"/>
      <c r="B29" s="90" t="s">
        <v>1</v>
      </c>
      <c r="C29" s="425" t="s">
        <v>129</v>
      </c>
      <c r="D29" s="91"/>
      <c r="E29" s="147"/>
      <c r="F29" s="69"/>
      <c r="G29" s="69"/>
    </row>
    <row r="30" spans="1:7" ht="16.5" thickTop="1" thickBot="1" x14ac:dyDescent="0.3"/>
    <row r="31" spans="1:7" s="70" customFormat="1" ht="27" thickTop="1" thickBot="1" x14ac:dyDescent="0.25">
      <c r="A31" s="465"/>
      <c r="B31" s="68" t="s">
        <v>5</v>
      </c>
      <c r="C31" s="95" t="s">
        <v>132</v>
      </c>
      <c r="D31" s="37" t="s">
        <v>133</v>
      </c>
      <c r="E31" s="67"/>
      <c r="F31" s="69"/>
      <c r="G31" s="69"/>
    </row>
    <row r="32" spans="1:7" s="70" customFormat="1" ht="27" thickTop="1" thickBot="1" x14ac:dyDescent="0.25">
      <c r="A32" s="465"/>
      <c r="B32" s="28" t="s">
        <v>0</v>
      </c>
      <c r="C32" s="13" t="s">
        <v>228</v>
      </c>
      <c r="D32" s="29" t="s">
        <v>25</v>
      </c>
      <c r="E32" s="146" t="s">
        <v>26</v>
      </c>
      <c r="F32" s="69"/>
      <c r="G32" s="69"/>
    </row>
    <row r="33" spans="1:7" s="70" customFormat="1" ht="13.5" thickTop="1" x14ac:dyDescent="0.2">
      <c r="A33" s="465" t="s">
        <v>223</v>
      </c>
      <c r="B33" s="96" t="s">
        <v>1</v>
      </c>
      <c r="C33" s="454" t="s">
        <v>126</v>
      </c>
      <c r="D33" s="455">
        <f>2770+690+330+2968+23580+2520</f>
        <v>32858</v>
      </c>
      <c r="E33" s="452" t="s">
        <v>19</v>
      </c>
      <c r="F33" s="69"/>
      <c r="G33" s="69"/>
    </row>
    <row r="34" spans="1:7" s="70" customFormat="1" ht="13.5" thickBot="1" x14ac:dyDescent="0.25">
      <c r="A34" s="465" t="s">
        <v>236</v>
      </c>
      <c r="B34" s="110" t="s">
        <v>2</v>
      </c>
      <c r="C34" s="456" t="s">
        <v>141</v>
      </c>
      <c r="D34" s="457">
        <f>3209+1808+1959+1829</f>
        <v>8805</v>
      </c>
      <c r="E34" s="453" t="s">
        <v>19</v>
      </c>
      <c r="F34" s="69"/>
      <c r="G34" s="69"/>
    </row>
    <row r="35" spans="1:7" ht="16.5" thickTop="1" thickBot="1" x14ac:dyDescent="0.3"/>
    <row r="36" spans="1:7" s="70" customFormat="1" ht="14.25" thickTop="1" thickBot="1" x14ac:dyDescent="0.25">
      <c r="A36" s="465"/>
      <c r="B36" s="68" t="s">
        <v>6</v>
      </c>
      <c r="C36" s="116" t="s">
        <v>142</v>
      </c>
      <c r="D36" s="37" t="s">
        <v>143</v>
      </c>
      <c r="E36" s="67"/>
      <c r="F36" s="69"/>
      <c r="G36" s="69"/>
    </row>
    <row r="37" spans="1:7" s="70" customFormat="1" ht="27" thickTop="1" thickBot="1" x14ac:dyDescent="0.25">
      <c r="A37" s="465"/>
      <c r="B37" s="28" t="s">
        <v>0</v>
      </c>
      <c r="C37" s="13" t="s">
        <v>229</v>
      </c>
      <c r="D37" s="29" t="s">
        <v>25</v>
      </c>
      <c r="E37" s="146" t="s">
        <v>26</v>
      </c>
      <c r="F37" s="69"/>
      <c r="G37" s="69"/>
    </row>
    <row r="38" spans="1:7" s="70" customFormat="1" ht="13.5" thickTop="1" x14ac:dyDescent="0.2">
      <c r="A38" s="465" t="s">
        <v>223</v>
      </c>
      <c r="B38" s="274" t="s">
        <v>1</v>
      </c>
      <c r="C38" s="275" t="s">
        <v>126</v>
      </c>
      <c r="D38" s="276">
        <f>17500+900</f>
        <v>18400</v>
      </c>
      <c r="E38" s="277" t="s">
        <v>19</v>
      </c>
      <c r="F38" s="69"/>
      <c r="G38" s="69"/>
    </row>
    <row r="39" spans="1:7" s="70" customFormat="1" ht="26.25" thickBot="1" x14ac:dyDescent="0.25">
      <c r="A39" s="465" t="s">
        <v>236</v>
      </c>
      <c r="B39" s="278" t="s">
        <v>2</v>
      </c>
      <c r="C39" s="279" t="s">
        <v>150</v>
      </c>
      <c r="D39" s="280">
        <f>7800+1048+629+1959.24+455</f>
        <v>11891.24</v>
      </c>
      <c r="E39" s="281" t="s">
        <v>19</v>
      </c>
      <c r="F39" s="69"/>
      <c r="G39" s="69"/>
    </row>
    <row r="40" spans="1:7" ht="16.5" thickTop="1" thickBot="1" x14ac:dyDescent="0.3"/>
    <row r="41" spans="1:7" s="70" customFormat="1" ht="27" thickTop="1" thickBot="1" x14ac:dyDescent="0.25">
      <c r="A41" s="465"/>
      <c r="B41" s="68" t="s">
        <v>34</v>
      </c>
      <c r="C41" s="14" t="s">
        <v>358</v>
      </c>
      <c r="D41" s="37" t="s">
        <v>151</v>
      </c>
      <c r="E41" s="67"/>
      <c r="F41" s="69"/>
      <c r="G41" s="69"/>
    </row>
    <row r="42" spans="1:7" s="70" customFormat="1" ht="27" thickTop="1" thickBot="1" x14ac:dyDescent="0.25">
      <c r="A42" s="465"/>
      <c r="B42" s="28" t="s">
        <v>0</v>
      </c>
      <c r="C42" s="13" t="s">
        <v>228</v>
      </c>
      <c r="D42" s="29" t="s">
        <v>25</v>
      </c>
      <c r="E42" s="146" t="s">
        <v>26</v>
      </c>
      <c r="F42" s="69"/>
      <c r="G42" s="69"/>
    </row>
    <row r="43" spans="1:7" s="70" customFormat="1" ht="26.25" thickTop="1" x14ac:dyDescent="0.2">
      <c r="A43" s="465" t="s">
        <v>223</v>
      </c>
      <c r="B43" s="96" t="s">
        <v>1</v>
      </c>
      <c r="C43" s="97" t="s">
        <v>161</v>
      </c>
      <c r="D43" s="98">
        <f>9548+22383+31716.1+2531+3699+10138.2+2189.9+1807+1000+386</f>
        <v>85398.2</v>
      </c>
      <c r="E43" s="149" t="s">
        <v>19</v>
      </c>
      <c r="F43" s="69"/>
      <c r="G43" s="69"/>
    </row>
    <row r="44" spans="1:7" s="70" customFormat="1" ht="25.5" x14ac:dyDescent="0.2">
      <c r="A44" s="465" t="s">
        <v>236</v>
      </c>
      <c r="B44" s="103" t="s">
        <v>2</v>
      </c>
      <c r="C44" s="104" t="s">
        <v>162</v>
      </c>
      <c r="D44" s="105">
        <f>5489+1648+1759+3879+2570.54+1959.24+826.56</f>
        <v>18131.340000000004</v>
      </c>
      <c r="E44" s="151" t="s">
        <v>19</v>
      </c>
      <c r="F44" s="69"/>
      <c r="G44" s="69"/>
    </row>
    <row r="45" spans="1:7" s="70" customFormat="1" ht="12.75" x14ac:dyDescent="0.2">
      <c r="A45" s="465" t="s">
        <v>223</v>
      </c>
      <c r="B45" s="103" t="s">
        <v>3</v>
      </c>
      <c r="C45" s="104" t="s">
        <v>163</v>
      </c>
      <c r="D45" s="105">
        <f>899.9</f>
        <v>899.9</v>
      </c>
      <c r="E45" s="151" t="s">
        <v>19</v>
      </c>
      <c r="F45" s="69"/>
      <c r="G45" s="69"/>
    </row>
    <row r="46" spans="1:7" s="70" customFormat="1" ht="13.5" thickBot="1" x14ac:dyDescent="0.25">
      <c r="A46" s="465" t="s">
        <v>223</v>
      </c>
      <c r="B46" s="110" t="s">
        <v>4</v>
      </c>
      <c r="C46" s="111" t="s">
        <v>164</v>
      </c>
      <c r="D46" s="440">
        <v>2100</v>
      </c>
      <c r="E46" s="150" t="s">
        <v>19</v>
      </c>
      <c r="F46" s="69"/>
      <c r="G46" s="69"/>
    </row>
    <row r="47" spans="1:7" s="70" customFormat="1" ht="13.5" thickTop="1" x14ac:dyDescent="0.2">
      <c r="A47" s="465" t="s">
        <v>223</v>
      </c>
      <c r="B47" s="103" t="s">
        <v>1</v>
      </c>
      <c r="C47" s="104" t="s">
        <v>359</v>
      </c>
      <c r="D47" s="105">
        <f>2139.2+1250</f>
        <v>3389.2</v>
      </c>
      <c r="E47" s="151" t="s">
        <v>19</v>
      </c>
      <c r="F47" s="69"/>
      <c r="G47" s="69"/>
    </row>
    <row r="48" spans="1:7" s="70" customFormat="1" ht="12.75" x14ac:dyDescent="0.2">
      <c r="A48" s="465" t="s">
        <v>223</v>
      </c>
      <c r="B48" s="103" t="s">
        <v>2</v>
      </c>
      <c r="C48" s="104" t="s">
        <v>164</v>
      </c>
      <c r="D48" s="105">
        <v>2000</v>
      </c>
      <c r="E48" s="151" t="s">
        <v>19</v>
      </c>
      <c r="F48" s="69"/>
      <c r="G48" s="69"/>
    </row>
    <row r="49" spans="1:7" s="70" customFormat="1" ht="13.5" thickBot="1" x14ac:dyDescent="0.25">
      <c r="A49" s="465" t="s">
        <v>236</v>
      </c>
      <c r="B49" s="110" t="s">
        <v>3</v>
      </c>
      <c r="C49" s="111" t="s">
        <v>18</v>
      </c>
      <c r="D49" s="440">
        <f>2300</f>
        <v>2300</v>
      </c>
      <c r="E49" s="150" t="s">
        <v>19</v>
      </c>
      <c r="F49" s="69"/>
      <c r="G49" s="69"/>
    </row>
    <row r="50" spans="1:7" s="70" customFormat="1" ht="26.25" thickTop="1" x14ac:dyDescent="0.2">
      <c r="A50" s="465" t="s">
        <v>223</v>
      </c>
      <c r="B50" s="103" t="s">
        <v>1</v>
      </c>
      <c r="C50" s="104" t="s">
        <v>360</v>
      </c>
      <c r="D50" s="105">
        <f>1248+4999+9548+1807+3940+1329+3563.22+1400+17500</f>
        <v>45334.22</v>
      </c>
      <c r="E50" s="151" t="s">
        <v>19</v>
      </c>
      <c r="F50" s="69"/>
      <c r="G50" s="69"/>
    </row>
    <row r="51" spans="1:7" s="70" customFormat="1" ht="12.75" x14ac:dyDescent="0.2">
      <c r="A51" s="465" t="s">
        <v>223</v>
      </c>
      <c r="B51" s="103" t="s">
        <v>2</v>
      </c>
      <c r="C51" s="104" t="s">
        <v>361</v>
      </c>
      <c r="D51" s="105">
        <f>899.01+959</f>
        <v>1858.01</v>
      </c>
      <c r="E51" s="151" t="s">
        <v>19</v>
      </c>
      <c r="F51" s="69"/>
      <c r="G51" s="69"/>
    </row>
    <row r="52" spans="1:7" s="70" customFormat="1" ht="25.5" x14ac:dyDescent="0.2">
      <c r="A52" s="465" t="s">
        <v>223</v>
      </c>
      <c r="B52" s="103" t="s">
        <v>3</v>
      </c>
      <c r="C52" s="104" t="s">
        <v>362</v>
      </c>
      <c r="D52" s="105">
        <f>880.68+200+350+1650</f>
        <v>3080.68</v>
      </c>
      <c r="E52" s="151" t="s">
        <v>19</v>
      </c>
      <c r="F52" s="69"/>
      <c r="G52" s="69"/>
    </row>
    <row r="53" spans="1:7" s="70" customFormat="1" ht="26.25" thickBot="1" x14ac:dyDescent="0.25">
      <c r="A53" s="465" t="s">
        <v>236</v>
      </c>
      <c r="B53" s="110" t="s">
        <v>4</v>
      </c>
      <c r="C53" s="111" t="s">
        <v>363</v>
      </c>
      <c r="D53" s="440">
        <f>2200+2570.54+3879.6+1999+1290+2450+1450</f>
        <v>15839.14</v>
      </c>
      <c r="E53" s="150" t="s">
        <v>19</v>
      </c>
      <c r="F53" s="69"/>
      <c r="G53" s="69"/>
    </row>
    <row r="54" spans="1:7" ht="16.5" thickTop="1" thickBot="1" x14ac:dyDescent="0.3"/>
    <row r="55" spans="1:7" s="70" customFormat="1" ht="27" thickTop="1" thickBot="1" x14ac:dyDescent="0.25">
      <c r="A55" s="465"/>
      <c r="B55" s="68" t="s">
        <v>7</v>
      </c>
      <c r="C55" s="14" t="s">
        <v>176</v>
      </c>
      <c r="D55" s="37" t="s">
        <v>177</v>
      </c>
      <c r="E55" s="67"/>
      <c r="F55" s="69"/>
      <c r="G55" s="69"/>
    </row>
    <row r="56" spans="1:7" s="70" customFormat="1" ht="27" thickTop="1" thickBot="1" x14ac:dyDescent="0.25">
      <c r="A56" s="465"/>
      <c r="B56" s="28" t="s">
        <v>0</v>
      </c>
      <c r="C56" s="13" t="s">
        <v>231</v>
      </c>
      <c r="D56" s="29" t="s">
        <v>25</v>
      </c>
      <c r="E56" s="146" t="s">
        <v>26</v>
      </c>
      <c r="F56" s="69"/>
      <c r="G56" s="69"/>
    </row>
    <row r="57" spans="1:7" s="70" customFormat="1" ht="13.5" thickTop="1" x14ac:dyDescent="0.2">
      <c r="A57" s="465" t="s">
        <v>223</v>
      </c>
      <c r="B57" s="274" t="s">
        <v>1</v>
      </c>
      <c r="C57" s="275" t="s">
        <v>185</v>
      </c>
      <c r="D57" s="276">
        <f>4999+17500+2040</f>
        <v>24539</v>
      </c>
      <c r="E57" s="277" t="s">
        <v>19</v>
      </c>
      <c r="F57" s="69"/>
      <c r="G57" s="69"/>
    </row>
    <row r="58" spans="1:7" s="70" customFormat="1" ht="13.5" thickBot="1" x14ac:dyDescent="0.25">
      <c r="A58" s="465" t="s">
        <v>236</v>
      </c>
      <c r="B58" s="278" t="s">
        <v>2</v>
      </c>
      <c r="C58" s="279" t="s">
        <v>186</v>
      </c>
      <c r="D58" s="280">
        <f>1959.24+2200</f>
        <v>4159.24</v>
      </c>
      <c r="E58" s="281" t="s">
        <v>19</v>
      </c>
      <c r="F58" s="69"/>
      <c r="G58" s="69"/>
    </row>
    <row r="59" spans="1:7" ht="16.5" thickTop="1" thickBot="1" x14ac:dyDescent="0.3"/>
    <row r="60" spans="1:7" s="70" customFormat="1" ht="27" thickTop="1" thickBot="1" x14ac:dyDescent="0.25">
      <c r="A60" s="465"/>
      <c r="B60" s="68" t="s">
        <v>8</v>
      </c>
      <c r="C60" s="14" t="s">
        <v>187</v>
      </c>
      <c r="D60" s="37" t="s">
        <v>188</v>
      </c>
      <c r="E60" s="67"/>
      <c r="F60" s="69"/>
      <c r="G60" s="69"/>
    </row>
    <row r="61" spans="1:7" s="70" customFormat="1" ht="27" thickTop="1" thickBot="1" x14ac:dyDescent="0.25">
      <c r="A61" s="465"/>
      <c r="B61" s="28" t="s">
        <v>0</v>
      </c>
      <c r="C61" s="13" t="s">
        <v>232</v>
      </c>
      <c r="D61" s="29" t="s">
        <v>25</v>
      </c>
      <c r="E61" s="146" t="s">
        <v>26</v>
      </c>
      <c r="F61" s="69"/>
      <c r="G61" s="69"/>
    </row>
    <row r="62" spans="1:7" s="288" customFormat="1" ht="13.5" thickTop="1" x14ac:dyDescent="0.2">
      <c r="A62" s="465" t="s">
        <v>223</v>
      </c>
      <c r="B62" s="274" t="s">
        <v>1</v>
      </c>
      <c r="C62" s="275" t="s">
        <v>126</v>
      </c>
      <c r="D62" s="276">
        <f>5000+1795+6000+3600+3600+8750*2</f>
        <v>37495</v>
      </c>
      <c r="E62" s="277" t="s">
        <v>19</v>
      </c>
      <c r="F62" s="290"/>
      <c r="G62" s="290"/>
    </row>
    <row r="63" spans="1:7" s="288" customFormat="1" ht="12.75" x14ac:dyDescent="0.2">
      <c r="A63" s="465" t="s">
        <v>223</v>
      </c>
      <c r="B63" s="324" t="s">
        <v>2</v>
      </c>
      <c r="C63" s="258" t="s">
        <v>194</v>
      </c>
      <c r="D63" s="325">
        <f>10000+4800</f>
        <v>14800</v>
      </c>
      <c r="E63" s="326" t="s">
        <v>19</v>
      </c>
      <c r="F63" s="290"/>
      <c r="G63" s="290"/>
    </row>
    <row r="64" spans="1:7" s="288" customFormat="1" ht="13.5" thickBot="1" x14ac:dyDescent="0.25">
      <c r="A64" s="465" t="s">
        <v>236</v>
      </c>
      <c r="B64" s="327" t="s">
        <v>3</v>
      </c>
      <c r="C64" s="328" t="s">
        <v>18</v>
      </c>
      <c r="D64" s="329">
        <f>1999+1959.25+1999</f>
        <v>5957.25</v>
      </c>
      <c r="E64" s="281" t="s">
        <v>19</v>
      </c>
      <c r="F64" s="290"/>
      <c r="G64" s="290"/>
    </row>
    <row r="65" spans="1:7" ht="16.5" thickTop="1" thickBot="1" x14ac:dyDescent="0.3"/>
    <row r="66" spans="1:7" s="70" customFormat="1" ht="27" thickTop="1" thickBot="1" x14ac:dyDescent="0.25">
      <c r="A66" s="465"/>
      <c r="B66" s="68" t="s">
        <v>9</v>
      </c>
      <c r="C66" s="35" t="s">
        <v>195</v>
      </c>
      <c r="D66" s="37" t="s">
        <v>196</v>
      </c>
      <c r="E66" s="67"/>
      <c r="F66" s="69"/>
      <c r="G66" s="69"/>
    </row>
    <row r="67" spans="1:7" s="70" customFormat="1" ht="27" thickTop="1" thickBot="1" x14ac:dyDescent="0.25">
      <c r="A67" s="465"/>
      <c r="B67" s="28" t="s">
        <v>0</v>
      </c>
      <c r="C67" s="13" t="s">
        <v>230</v>
      </c>
      <c r="D67" s="29" t="s">
        <v>25</v>
      </c>
      <c r="E67" s="146" t="s">
        <v>26</v>
      </c>
      <c r="F67" s="69"/>
      <c r="G67" s="69"/>
    </row>
    <row r="68" spans="1:7" s="288" customFormat="1" ht="25.5" customHeight="1" thickTop="1" x14ac:dyDescent="0.2">
      <c r="A68" s="465" t="s">
        <v>223</v>
      </c>
      <c r="B68" s="274" t="s">
        <v>1</v>
      </c>
      <c r="C68" s="275" t="s">
        <v>203</v>
      </c>
      <c r="D68" s="276">
        <f>39068.46*2+11420+8779.2+2200+2094+17500</f>
        <v>120130.12</v>
      </c>
      <c r="E68" s="277" t="s">
        <v>19</v>
      </c>
      <c r="F68" s="290"/>
      <c r="G68" s="290"/>
    </row>
    <row r="69" spans="1:7" s="288" customFormat="1" ht="12.75" x14ac:dyDescent="0.2">
      <c r="A69" s="465" t="s">
        <v>223</v>
      </c>
      <c r="B69" s="324" t="s">
        <v>2</v>
      </c>
      <c r="C69" s="258" t="s">
        <v>204</v>
      </c>
      <c r="D69" s="325">
        <f>20557</f>
        <v>20557</v>
      </c>
      <c r="E69" s="326" t="s">
        <v>19</v>
      </c>
      <c r="F69" s="290"/>
      <c r="G69" s="290"/>
    </row>
    <row r="70" spans="1:7" s="288" customFormat="1" ht="13.5" thickBot="1" x14ac:dyDescent="0.25">
      <c r="A70" s="465" t="s">
        <v>236</v>
      </c>
      <c r="B70" s="327" t="s">
        <v>3</v>
      </c>
      <c r="C70" s="328" t="s">
        <v>18</v>
      </c>
      <c r="D70" s="329">
        <f>1959.24</f>
        <v>1959.24</v>
      </c>
      <c r="E70" s="281" t="s">
        <v>19</v>
      </c>
      <c r="F70" s="290"/>
      <c r="G70" s="290"/>
    </row>
    <row r="71" spans="1:7" ht="16.5" thickTop="1" thickBot="1" x14ac:dyDescent="0.3"/>
    <row r="72" spans="1:7" s="70" customFormat="1" ht="14.25" thickTop="1" thickBot="1" x14ac:dyDescent="0.25">
      <c r="A72" s="465"/>
      <c r="B72" s="68" t="s">
        <v>10</v>
      </c>
      <c r="C72" s="14" t="s">
        <v>205</v>
      </c>
      <c r="D72" s="37" t="s">
        <v>206</v>
      </c>
      <c r="E72" s="67"/>
      <c r="F72" s="69"/>
      <c r="G72" s="69"/>
    </row>
    <row r="73" spans="1:7" s="70" customFormat="1" ht="27" thickTop="1" thickBot="1" x14ac:dyDescent="0.25">
      <c r="A73" s="465"/>
      <c r="B73" s="28" t="s">
        <v>0</v>
      </c>
      <c r="C73" s="13" t="s">
        <v>224</v>
      </c>
      <c r="D73" s="29" t="s">
        <v>25</v>
      </c>
      <c r="E73" s="146" t="s">
        <v>26</v>
      </c>
      <c r="F73" s="69"/>
      <c r="G73" s="69"/>
    </row>
    <row r="74" spans="1:7" s="70" customFormat="1" ht="13.5" thickTop="1" x14ac:dyDescent="0.2">
      <c r="A74" s="465" t="s">
        <v>223</v>
      </c>
      <c r="B74" s="96" t="s">
        <v>1</v>
      </c>
      <c r="C74" s="97" t="s">
        <v>126</v>
      </c>
      <c r="D74" s="98">
        <f>4999+6000+7000+2000</f>
        <v>19999</v>
      </c>
      <c r="E74" s="149" t="s">
        <v>19</v>
      </c>
      <c r="F74" s="69"/>
      <c r="G74" s="69"/>
    </row>
    <row r="75" spans="1:7" s="70" customFormat="1" ht="12.75" x14ac:dyDescent="0.2">
      <c r="A75" s="465" t="s">
        <v>237</v>
      </c>
      <c r="B75" s="103" t="s">
        <v>2</v>
      </c>
      <c r="C75" s="104" t="s">
        <v>212</v>
      </c>
      <c r="D75" s="105">
        <f>1000+3500</f>
        <v>4500</v>
      </c>
      <c r="E75" s="151" t="s">
        <v>19</v>
      </c>
      <c r="F75" s="69"/>
      <c r="G75" s="69"/>
    </row>
    <row r="76" spans="1:7" s="70" customFormat="1" ht="13.5" thickBot="1" x14ac:dyDescent="0.25">
      <c r="A76" s="465" t="s">
        <v>236</v>
      </c>
      <c r="B76" s="144" t="s">
        <v>3</v>
      </c>
      <c r="C76" s="111" t="s">
        <v>18</v>
      </c>
      <c r="D76" s="145">
        <f>1959+1264.97</f>
        <v>3223.9700000000003</v>
      </c>
      <c r="E76" s="150" t="s">
        <v>19</v>
      </c>
      <c r="F76" s="69"/>
      <c r="G76" s="69"/>
    </row>
    <row r="77" spans="1:7" ht="16.5" thickTop="1" thickBot="1" x14ac:dyDescent="0.3"/>
    <row r="78" spans="1:7" s="70" customFormat="1" ht="26.25" thickTop="1" x14ac:dyDescent="0.2">
      <c r="A78" s="465"/>
      <c r="B78" s="152" t="s">
        <v>364</v>
      </c>
      <c r="C78" s="153" t="s">
        <v>213</v>
      </c>
      <c r="D78" s="159" t="s">
        <v>214</v>
      </c>
      <c r="E78" s="154"/>
      <c r="F78" s="69"/>
      <c r="G78" s="69"/>
    </row>
    <row r="79" spans="1:7" s="70" customFormat="1" ht="25.5" x14ac:dyDescent="0.2">
      <c r="A79" s="465"/>
      <c r="B79" s="155" t="s">
        <v>0</v>
      </c>
      <c r="C79" s="156" t="s">
        <v>233</v>
      </c>
      <c r="D79" s="157" t="s">
        <v>25</v>
      </c>
      <c r="E79" s="158" t="s">
        <v>26</v>
      </c>
      <c r="F79" s="69"/>
      <c r="G79" s="69"/>
    </row>
    <row r="80" spans="1:7" s="288" customFormat="1" ht="27" customHeight="1" x14ac:dyDescent="0.2">
      <c r="A80" s="465" t="s">
        <v>223</v>
      </c>
      <c r="B80" s="324" t="s">
        <v>1</v>
      </c>
      <c r="C80" s="258" t="s">
        <v>216</v>
      </c>
      <c r="D80" s="325">
        <f>2417+3000+3024.59+3024.6+427+4000+2050+645</f>
        <v>18588.190000000002</v>
      </c>
      <c r="E80" s="326" t="s">
        <v>19</v>
      </c>
      <c r="F80" s="290"/>
      <c r="G80" s="290"/>
    </row>
    <row r="81" spans="1:7" s="342" customFormat="1" ht="12.75" x14ac:dyDescent="0.2">
      <c r="A81" s="468" t="s">
        <v>223</v>
      </c>
      <c r="B81" s="343" t="s">
        <v>2</v>
      </c>
      <c r="C81" s="344" t="s">
        <v>194</v>
      </c>
      <c r="D81" s="345">
        <f>1609+900*2</f>
        <v>3409</v>
      </c>
      <c r="E81" s="346" t="s">
        <v>19</v>
      </c>
      <c r="F81" s="347"/>
      <c r="G81" s="347"/>
    </row>
    <row r="82" spans="1:7" s="342" customFormat="1" ht="12.75" x14ac:dyDescent="0.2">
      <c r="A82" s="468" t="s">
        <v>223</v>
      </c>
      <c r="B82" s="343" t="s">
        <v>3</v>
      </c>
      <c r="C82" s="344" t="s">
        <v>445</v>
      </c>
      <c r="D82" s="345">
        <f>745+649</f>
        <v>1394</v>
      </c>
      <c r="E82" s="346" t="s">
        <v>19</v>
      </c>
      <c r="F82" s="347"/>
      <c r="G82" s="347"/>
    </row>
    <row r="83" spans="1:7" s="288" customFormat="1" ht="13.5" thickBot="1" x14ac:dyDescent="0.25">
      <c r="A83" s="465" t="s">
        <v>236</v>
      </c>
      <c r="B83" s="278" t="s">
        <v>4</v>
      </c>
      <c r="C83" s="279" t="s">
        <v>18</v>
      </c>
      <c r="D83" s="280">
        <f>3000.01+3499.01+2640+1099+790+1820.8+399+1499+2050+2250+2260+2270+3499.01+3435.39</f>
        <v>30511.22</v>
      </c>
      <c r="E83" s="281" t="s">
        <v>19</v>
      </c>
      <c r="F83" s="290"/>
      <c r="G83" s="290"/>
    </row>
    <row r="84" spans="1:7" ht="15.75" thickTop="1" x14ac:dyDescent="0.25"/>
    <row r="85" spans="1:7" ht="15.75" thickBot="1" x14ac:dyDescent="0.3"/>
    <row r="86" spans="1:7" ht="15.75" thickTop="1" x14ac:dyDescent="0.25">
      <c r="C86" s="164" t="s">
        <v>234</v>
      </c>
      <c r="D86" s="161">
        <f ca="1">SUMIF($A$6:$A$183,"S",$D$6:$D$83)</f>
        <v>1596073.7299999995</v>
      </c>
    </row>
    <row r="87" spans="1:7" ht="15.75" thickBot="1" x14ac:dyDescent="0.3">
      <c r="C87" s="166" t="s">
        <v>235</v>
      </c>
      <c r="D87" s="163">
        <f ca="1">SUMIF($A$6:$A$183,"P",$D$6:$D$83)</f>
        <v>162541.39000000001</v>
      </c>
    </row>
    <row r="88" spans="1:7" ht="15.75" thickTop="1" x14ac:dyDescent="0.25"/>
  </sheetData>
  <mergeCells count="1">
    <mergeCell ref="B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8"/>
  <sheetViews>
    <sheetView topLeftCell="A25" workbookViewId="0">
      <selection activeCell="H38" sqref="H38"/>
    </sheetView>
  </sheetViews>
  <sheetFormatPr defaultRowHeight="12.75" x14ac:dyDescent="0.2"/>
  <cols>
    <col min="1" max="1" width="4" style="70" customWidth="1"/>
    <col min="2" max="2" width="4.5703125" style="192" customWidth="1"/>
    <col min="3" max="3" width="11.85546875" style="70" customWidth="1"/>
    <col min="4" max="4" width="13.7109375" style="70" customWidth="1"/>
    <col min="5" max="5" width="13" style="178" customWidth="1"/>
    <col min="6" max="6" width="17.85546875" style="178" bestFit="1" customWidth="1"/>
    <col min="7" max="7" width="6.7109375" style="70" bestFit="1" customWidth="1"/>
    <col min="8" max="8" width="5.5703125" style="70" bestFit="1" customWidth="1"/>
    <col min="9" max="9" width="5.140625" style="204" bestFit="1" customWidth="1"/>
    <col min="10" max="10" width="11.42578125" style="70" bestFit="1" customWidth="1"/>
    <col min="11" max="11" width="20.28515625" style="178" bestFit="1" customWidth="1"/>
    <col min="12" max="12" width="14.5703125" style="70" customWidth="1"/>
    <col min="13" max="13" width="12.42578125" style="70" customWidth="1"/>
    <col min="14" max="14" width="11.140625" style="70" customWidth="1"/>
    <col min="15" max="15" width="11.85546875" style="70" customWidth="1"/>
    <col min="16" max="16" width="33.7109375" style="70" customWidth="1"/>
    <col min="17" max="17" width="16.5703125" style="70" customWidth="1"/>
    <col min="18" max="18" width="10.85546875" style="70" bestFit="1" customWidth="1"/>
    <col min="19" max="16384" width="9.140625" style="70"/>
  </cols>
  <sheetData>
    <row r="1" spans="2:19" ht="14.25" customHeight="1" x14ac:dyDescent="0.2">
      <c r="B1" s="479" t="s">
        <v>462</v>
      </c>
      <c r="C1" s="479"/>
      <c r="D1" s="479"/>
      <c r="E1" s="479"/>
      <c r="F1" s="479"/>
      <c r="G1" s="479"/>
      <c r="H1" s="479"/>
    </row>
    <row r="2" spans="2:19" ht="16.5" customHeight="1" x14ac:dyDescent="0.2">
      <c r="B2" s="482" t="s">
        <v>345</v>
      </c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</row>
    <row r="3" spans="2:19" ht="16.5" customHeight="1" thickBot="1" x14ac:dyDescent="0.25"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1"/>
      <c r="M3" s="210"/>
      <c r="N3" s="210"/>
      <c r="O3" s="210"/>
      <c r="P3" s="210"/>
    </row>
    <row r="4" spans="2:19" ht="27" thickTop="1" thickBot="1" x14ac:dyDescent="0.25">
      <c r="B4" s="213" t="s">
        <v>0</v>
      </c>
      <c r="C4" s="214" t="s">
        <v>238</v>
      </c>
      <c r="D4" s="215" t="s">
        <v>239</v>
      </c>
      <c r="E4" s="216" t="s">
        <v>240</v>
      </c>
      <c r="F4" s="216" t="s">
        <v>241</v>
      </c>
      <c r="G4" s="215" t="s">
        <v>242</v>
      </c>
      <c r="H4" s="215" t="s">
        <v>243</v>
      </c>
      <c r="I4" s="215" t="s">
        <v>244</v>
      </c>
      <c r="J4" s="215" t="s">
        <v>245</v>
      </c>
      <c r="K4" s="217" t="s">
        <v>246</v>
      </c>
      <c r="L4" s="170" t="s">
        <v>247</v>
      </c>
      <c r="M4" s="214" t="s">
        <v>248</v>
      </c>
      <c r="N4" s="215" t="s">
        <v>249</v>
      </c>
      <c r="O4" s="215" t="s">
        <v>250</v>
      </c>
      <c r="P4" s="218" t="s">
        <v>348</v>
      </c>
    </row>
    <row r="5" spans="2:19" s="178" customFormat="1" ht="26.25" thickTop="1" x14ac:dyDescent="0.2">
      <c r="B5" s="171" t="s">
        <v>1</v>
      </c>
      <c r="C5" s="172" t="s">
        <v>509</v>
      </c>
      <c r="D5" s="173" t="s">
        <v>251</v>
      </c>
      <c r="E5" s="173" t="s">
        <v>252</v>
      </c>
      <c r="F5" s="173" t="s">
        <v>253</v>
      </c>
      <c r="G5" s="173">
        <v>1896</v>
      </c>
      <c r="H5" s="173"/>
      <c r="I5" s="173">
        <v>9</v>
      </c>
      <c r="J5" s="173">
        <v>2008</v>
      </c>
      <c r="K5" s="174" t="s">
        <v>254</v>
      </c>
      <c r="L5" s="175">
        <f>ROUND(35756*0.85,0)</f>
        <v>30393</v>
      </c>
      <c r="M5" s="176" t="s">
        <v>255</v>
      </c>
      <c r="N5" s="176" t="s">
        <v>255</v>
      </c>
      <c r="O5" s="173" t="s">
        <v>255</v>
      </c>
      <c r="P5" s="483" t="s">
        <v>256</v>
      </c>
      <c r="Q5" s="70"/>
      <c r="R5" s="177"/>
    </row>
    <row r="6" spans="2:19" s="178" customFormat="1" ht="25.5" x14ac:dyDescent="0.2">
      <c r="B6" s="179" t="s">
        <v>2</v>
      </c>
      <c r="C6" s="180" t="s">
        <v>257</v>
      </c>
      <c r="D6" s="181" t="s">
        <v>258</v>
      </c>
      <c r="E6" s="181" t="s">
        <v>259</v>
      </c>
      <c r="F6" s="181" t="s">
        <v>253</v>
      </c>
      <c r="G6" s="181">
        <v>2495</v>
      </c>
      <c r="H6" s="182"/>
      <c r="I6" s="181">
        <v>4</v>
      </c>
      <c r="J6" s="181">
        <v>1994</v>
      </c>
      <c r="K6" s="182" t="s">
        <v>260</v>
      </c>
      <c r="L6" s="183" t="s">
        <v>261</v>
      </c>
      <c r="M6" s="181" t="s">
        <v>255</v>
      </c>
      <c r="N6" s="183" t="s">
        <v>261</v>
      </c>
      <c r="O6" s="181" t="s">
        <v>261</v>
      </c>
      <c r="P6" s="484"/>
    </row>
    <row r="7" spans="2:19" ht="25.5" x14ac:dyDescent="0.2">
      <c r="B7" s="179" t="s">
        <v>3</v>
      </c>
      <c r="C7" s="184" t="s">
        <v>262</v>
      </c>
      <c r="D7" s="185" t="s">
        <v>263</v>
      </c>
      <c r="E7" s="181">
        <v>315</v>
      </c>
      <c r="F7" s="181" t="s">
        <v>264</v>
      </c>
      <c r="G7" s="185">
        <v>6600</v>
      </c>
      <c r="H7" s="185">
        <v>6000</v>
      </c>
      <c r="I7" s="185">
        <v>6</v>
      </c>
      <c r="J7" s="185">
        <v>1990</v>
      </c>
      <c r="K7" s="182" t="s">
        <v>265</v>
      </c>
      <c r="L7" s="186" t="s">
        <v>266</v>
      </c>
      <c r="M7" s="181" t="s">
        <v>255</v>
      </c>
      <c r="N7" s="186" t="s">
        <v>266</v>
      </c>
      <c r="O7" s="181" t="s">
        <v>255</v>
      </c>
      <c r="P7" s="484"/>
      <c r="S7" s="178"/>
    </row>
    <row r="8" spans="2:19" ht="25.5" x14ac:dyDescent="0.2">
      <c r="B8" s="179" t="s">
        <v>4</v>
      </c>
      <c r="C8" s="184" t="s">
        <v>267</v>
      </c>
      <c r="D8" s="185" t="s">
        <v>268</v>
      </c>
      <c r="E8" s="181" t="s">
        <v>269</v>
      </c>
      <c r="F8" s="181" t="s">
        <v>264</v>
      </c>
      <c r="G8" s="185">
        <v>2277</v>
      </c>
      <c r="H8" s="185">
        <v>2200</v>
      </c>
      <c r="I8" s="185">
        <v>9</v>
      </c>
      <c r="J8" s="185">
        <v>1978</v>
      </c>
      <c r="K8" s="182" t="s">
        <v>270</v>
      </c>
      <c r="L8" s="186" t="s">
        <v>266</v>
      </c>
      <c r="M8" s="181" t="s">
        <v>255</v>
      </c>
      <c r="N8" s="186" t="s">
        <v>266</v>
      </c>
      <c r="O8" s="181" t="s">
        <v>255</v>
      </c>
      <c r="P8" s="484"/>
      <c r="S8" s="178"/>
    </row>
    <row r="9" spans="2:19" ht="25.5" x14ac:dyDescent="0.2">
      <c r="B9" s="179" t="s">
        <v>5</v>
      </c>
      <c r="C9" s="184" t="s">
        <v>271</v>
      </c>
      <c r="D9" s="185" t="s">
        <v>272</v>
      </c>
      <c r="E9" s="181" t="s">
        <v>273</v>
      </c>
      <c r="F9" s="181" t="s">
        <v>264</v>
      </c>
      <c r="G9" s="185">
        <v>3000</v>
      </c>
      <c r="H9" s="185">
        <v>1055</v>
      </c>
      <c r="I9" s="185">
        <v>7</v>
      </c>
      <c r="J9" s="185">
        <v>2007</v>
      </c>
      <c r="K9" s="182" t="s">
        <v>274</v>
      </c>
      <c r="L9" s="186" t="s">
        <v>266</v>
      </c>
      <c r="M9" s="181" t="s">
        <v>255</v>
      </c>
      <c r="N9" s="186" t="s">
        <v>266</v>
      </c>
      <c r="O9" s="181" t="s">
        <v>255</v>
      </c>
      <c r="P9" s="484"/>
      <c r="S9" s="178"/>
    </row>
    <row r="10" spans="2:19" ht="25.5" x14ac:dyDescent="0.2">
      <c r="B10" s="179" t="s">
        <v>6</v>
      </c>
      <c r="C10" s="184" t="s">
        <v>275</v>
      </c>
      <c r="D10" s="185" t="s">
        <v>276</v>
      </c>
      <c r="E10" s="182" t="s">
        <v>277</v>
      </c>
      <c r="F10" s="181" t="s">
        <v>264</v>
      </c>
      <c r="G10" s="185">
        <v>6830</v>
      </c>
      <c r="H10" s="185">
        <v>3500</v>
      </c>
      <c r="I10" s="185">
        <v>6</v>
      </c>
      <c r="J10" s="185">
        <v>1990</v>
      </c>
      <c r="K10" s="182" t="s">
        <v>278</v>
      </c>
      <c r="L10" s="186" t="s">
        <v>266</v>
      </c>
      <c r="M10" s="181" t="s">
        <v>255</v>
      </c>
      <c r="N10" s="186" t="s">
        <v>266</v>
      </c>
      <c r="O10" s="181" t="s">
        <v>255</v>
      </c>
      <c r="P10" s="484"/>
      <c r="S10" s="178"/>
    </row>
    <row r="11" spans="2:19" ht="25.5" x14ac:dyDescent="0.2">
      <c r="B11" s="179" t="s">
        <v>34</v>
      </c>
      <c r="C11" s="184" t="s">
        <v>279</v>
      </c>
      <c r="D11" s="185" t="s">
        <v>276</v>
      </c>
      <c r="E11" s="181">
        <v>244</v>
      </c>
      <c r="F11" s="181" t="s">
        <v>264</v>
      </c>
      <c r="G11" s="185">
        <v>6830</v>
      </c>
      <c r="H11" s="185">
        <v>3500</v>
      </c>
      <c r="I11" s="185">
        <v>6</v>
      </c>
      <c r="J11" s="185">
        <v>1990</v>
      </c>
      <c r="K11" s="182" t="s">
        <v>280</v>
      </c>
      <c r="L11" s="186" t="s">
        <v>266</v>
      </c>
      <c r="M11" s="181" t="s">
        <v>255</v>
      </c>
      <c r="N11" s="186" t="s">
        <v>266</v>
      </c>
      <c r="O11" s="181" t="s">
        <v>255</v>
      </c>
      <c r="P11" s="484"/>
      <c r="S11" s="178"/>
    </row>
    <row r="12" spans="2:19" ht="25.5" x14ac:dyDescent="0.2">
      <c r="B12" s="179" t="s">
        <v>7</v>
      </c>
      <c r="C12" s="184" t="s">
        <v>281</v>
      </c>
      <c r="D12" s="185" t="s">
        <v>282</v>
      </c>
      <c r="E12" s="181" t="s">
        <v>283</v>
      </c>
      <c r="F12" s="181" t="s">
        <v>264</v>
      </c>
      <c r="G12" s="185">
        <v>2120</v>
      </c>
      <c r="H12" s="185">
        <v>950</v>
      </c>
      <c r="I12" s="185">
        <v>6</v>
      </c>
      <c r="J12" s="185">
        <v>1990</v>
      </c>
      <c r="K12" s="182" t="s">
        <v>284</v>
      </c>
      <c r="L12" s="186" t="s">
        <v>266</v>
      </c>
      <c r="M12" s="181" t="s">
        <v>255</v>
      </c>
      <c r="N12" s="186" t="s">
        <v>266</v>
      </c>
      <c r="O12" s="181" t="s">
        <v>255</v>
      </c>
      <c r="P12" s="484"/>
      <c r="S12" s="178"/>
    </row>
    <row r="13" spans="2:19" ht="25.5" x14ac:dyDescent="0.2">
      <c r="B13" s="179" t="s">
        <v>8</v>
      </c>
      <c r="C13" s="184" t="s">
        <v>285</v>
      </c>
      <c r="D13" s="185" t="s">
        <v>276</v>
      </c>
      <c r="E13" s="181">
        <v>244</v>
      </c>
      <c r="F13" s="181" t="s">
        <v>264</v>
      </c>
      <c r="G13" s="185">
        <v>6830</v>
      </c>
      <c r="H13" s="185">
        <v>3500</v>
      </c>
      <c r="I13" s="185">
        <v>6</v>
      </c>
      <c r="J13" s="185">
        <v>1983</v>
      </c>
      <c r="K13" s="182" t="s">
        <v>286</v>
      </c>
      <c r="L13" s="187" t="s">
        <v>266</v>
      </c>
      <c r="M13" s="188" t="s">
        <v>255</v>
      </c>
      <c r="N13" s="187" t="s">
        <v>266</v>
      </c>
      <c r="O13" s="181" t="s">
        <v>255</v>
      </c>
      <c r="P13" s="484"/>
      <c r="S13" s="178"/>
    </row>
    <row r="14" spans="2:19" ht="25.5" x14ac:dyDescent="0.2">
      <c r="B14" s="179" t="s">
        <v>9</v>
      </c>
      <c r="C14" s="189" t="s">
        <v>288</v>
      </c>
      <c r="D14" s="185" t="s">
        <v>289</v>
      </c>
      <c r="E14" s="181" t="s">
        <v>290</v>
      </c>
      <c r="F14" s="181" t="s">
        <v>253</v>
      </c>
      <c r="G14" s="185">
        <v>1364</v>
      </c>
      <c r="H14" s="185"/>
      <c r="I14" s="185">
        <v>5</v>
      </c>
      <c r="J14" s="185">
        <v>2006</v>
      </c>
      <c r="K14" s="182" t="s">
        <v>291</v>
      </c>
      <c r="L14" s="186">
        <f>9720*0.9</f>
        <v>8748</v>
      </c>
      <c r="M14" s="181" t="s">
        <v>255</v>
      </c>
      <c r="N14" s="181" t="s">
        <v>255</v>
      </c>
      <c r="O14" s="181" t="s">
        <v>255</v>
      </c>
      <c r="P14" s="484"/>
      <c r="R14" s="190"/>
      <c r="S14" s="178"/>
    </row>
    <row r="15" spans="2:19" ht="25.5" x14ac:dyDescent="0.2">
      <c r="B15" s="179" t="s">
        <v>10</v>
      </c>
      <c r="C15" s="189" t="s">
        <v>292</v>
      </c>
      <c r="D15" s="185" t="s">
        <v>268</v>
      </c>
      <c r="E15" s="181" t="s">
        <v>293</v>
      </c>
      <c r="F15" s="181" t="s">
        <v>264</v>
      </c>
      <c r="G15" s="185"/>
      <c r="H15" s="185"/>
      <c r="I15" s="185">
        <v>5</v>
      </c>
      <c r="J15" s="185"/>
      <c r="K15" s="182" t="s">
        <v>294</v>
      </c>
      <c r="L15" s="186" t="s">
        <v>266</v>
      </c>
      <c r="M15" s="181" t="s">
        <v>255</v>
      </c>
      <c r="N15" s="186" t="s">
        <v>266</v>
      </c>
      <c r="O15" s="181" t="s">
        <v>255</v>
      </c>
      <c r="P15" s="484" t="s">
        <v>295</v>
      </c>
      <c r="S15" s="178"/>
    </row>
    <row r="16" spans="2:19" ht="25.5" x14ac:dyDescent="0.2">
      <c r="B16" s="179" t="s">
        <v>11</v>
      </c>
      <c r="C16" s="191" t="s">
        <v>296</v>
      </c>
      <c r="D16" s="185" t="s">
        <v>297</v>
      </c>
      <c r="E16" s="181" t="s">
        <v>298</v>
      </c>
      <c r="F16" s="181" t="s">
        <v>264</v>
      </c>
      <c r="G16" s="185">
        <v>6871</v>
      </c>
      <c r="H16" s="185"/>
      <c r="I16" s="185">
        <v>6</v>
      </c>
      <c r="J16" s="185">
        <v>2016</v>
      </c>
      <c r="K16" s="182" t="s">
        <v>299</v>
      </c>
      <c r="L16" s="186" t="s">
        <v>266</v>
      </c>
      <c r="M16" s="181" t="s">
        <v>255</v>
      </c>
      <c r="N16" s="186" t="s">
        <v>266</v>
      </c>
      <c r="O16" s="181" t="s">
        <v>255</v>
      </c>
      <c r="P16" s="484"/>
      <c r="S16" s="178"/>
    </row>
    <row r="17" spans="2:19" ht="25.5" x14ac:dyDescent="0.2">
      <c r="B17" s="179" t="s">
        <v>110</v>
      </c>
      <c r="C17" s="189" t="s">
        <v>346</v>
      </c>
      <c r="D17" s="185" t="s">
        <v>300</v>
      </c>
      <c r="E17" s="181" t="s">
        <v>301</v>
      </c>
      <c r="F17" s="181" t="s">
        <v>253</v>
      </c>
      <c r="G17" s="185">
        <v>1956</v>
      </c>
      <c r="H17" s="185"/>
      <c r="I17" s="185">
        <v>5</v>
      </c>
      <c r="J17" s="185">
        <v>2011</v>
      </c>
      <c r="K17" s="182" t="s">
        <v>302</v>
      </c>
      <c r="L17" s="186">
        <f>ROUND(27288*0.85,0)</f>
        <v>23195</v>
      </c>
      <c r="M17" s="181" t="s">
        <v>255</v>
      </c>
      <c r="N17" s="181" t="s">
        <v>255</v>
      </c>
      <c r="O17" s="181" t="s">
        <v>255</v>
      </c>
      <c r="P17" s="484"/>
      <c r="Q17" s="192" t="s">
        <v>303</v>
      </c>
      <c r="R17" s="190"/>
      <c r="S17" s="178"/>
    </row>
    <row r="18" spans="2:19" ht="38.25" x14ac:dyDescent="0.2">
      <c r="B18" s="179" t="s">
        <v>39</v>
      </c>
      <c r="C18" s="191" t="s">
        <v>304</v>
      </c>
      <c r="D18" s="185" t="s">
        <v>287</v>
      </c>
      <c r="E18" s="181">
        <v>3322</v>
      </c>
      <c r="F18" s="181" t="s">
        <v>253</v>
      </c>
      <c r="G18" s="185">
        <v>2417</v>
      </c>
      <c r="H18" s="185"/>
      <c r="I18" s="181">
        <v>3</v>
      </c>
      <c r="J18" s="181">
        <v>1999</v>
      </c>
      <c r="K18" s="182" t="s">
        <v>305</v>
      </c>
      <c r="L18" s="186" t="s">
        <v>261</v>
      </c>
      <c r="M18" s="209" t="s">
        <v>306</v>
      </c>
      <c r="N18" s="181" t="s">
        <v>261</v>
      </c>
      <c r="O18" s="209" t="s">
        <v>306</v>
      </c>
      <c r="P18" s="193" t="s">
        <v>295</v>
      </c>
      <c r="Q18" s="194"/>
      <c r="R18" s="190"/>
      <c r="S18" s="178"/>
    </row>
    <row r="19" spans="2:19" ht="51" x14ac:dyDescent="0.2">
      <c r="B19" s="179" t="s">
        <v>40</v>
      </c>
      <c r="C19" s="189" t="s">
        <v>307</v>
      </c>
      <c r="D19" s="185" t="s">
        <v>308</v>
      </c>
      <c r="E19" s="181" t="s">
        <v>309</v>
      </c>
      <c r="F19" s="181" t="s">
        <v>264</v>
      </c>
      <c r="G19" s="185">
        <v>2402</v>
      </c>
      <c r="H19" s="185">
        <v>1350</v>
      </c>
      <c r="I19" s="185">
        <v>6</v>
      </c>
      <c r="J19" s="185">
        <v>2005</v>
      </c>
      <c r="K19" s="182" t="s">
        <v>310</v>
      </c>
      <c r="L19" s="186" t="s">
        <v>266</v>
      </c>
      <c r="M19" s="181" t="s">
        <v>255</v>
      </c>
      <c r="N19" s="186" t="s">
        <v>266</v>
      </c>
      <c r="O19" s="181" t="s">
        <v>255</v>
      </c>
      <c r="P19" s="195" t="s">
        <v>311</v>
      </c>
      <c r="S19" s="178"/>
    </row>
    <row r="20" spans="2:19" s="178" customFormat="1" ht="51" x14ac:dyDescent="0.2">
      <c r="B20" s="179" t="s">
        <v>42</v>
      </c>
      <c r="C20" s="180" t="s">
        <v>312</v>
      </c>
      <c r="D20" s="181" t="s">
        <v>272</v>
      </c>
      <c r="E20" s="181">
        <v>66</v>
      </c>
      <c r="F20" s="181" t="s">
        <v>264</v>
      </c>
      <c r="G20" s="181">
        <v>4250</v>
      </c>
      <c r="H20" s="181">
        <v>1080</v>
      </c>
      <c r="I20" s="181">
        <v>7</v>
      </c>
      <c r="J20" s="181">
        <v>2008</v>
      </c>
      <c r="K20" s="182" t="s">
        <v>313</v>
      </c>
      <c r="L20" s="183" t="s">
        <v>261</v>
      </c>
      <c r="M20" s="181" t="s">
        <v>255</v>
      </c>
      <c r="N20" s="183" t="s">
        <v>261</v>
      </c>
      <c r="O20" s="181" t="s">
        <v>255</v>
      </c>
      <c r="P20" s="195" t="s">
        <v>314</v>
      </c>
    </row>
    <row r="21" spans="2:19" ht="38.25" x14ac:dyDescent="0.2">
      <c r="B21" s="179" t="s">
        <v>43</v>
      </c>
      <c r="C21" s="189" t="s">
        <v>315</v>
      </c>
      <c r="D21" s="185" t="s">
        <v>308</v>
      </c>
      <c r="E21" s="181" t="s">
        <v>309</v>
      </c>
      <c r="F21" s="181" t="s">
        <v>264</v>
      </c>
      <c r="G21" s="185">
        <v>2402</v>
      </c>
      <c r="H21" s="185">
        <v>1350</v>
      </c>
      <c r="I21" s="185">
        <v>4</v>
      </c>
      <c r="J21" s="185">
        <v>2005</v>
      </c>
      <c r="K21" s="182" t="s">
        <v>310</v>
      </c>
      <c r="L21" s="186" t="s">
        <v>266</v>
      </c>
      <c r="M21" s="181" t="s">
        <v>255</v>
      </c>
      <c r="N21" s="186" t="s">
        <v>266</v>
      </c>
      <c r="O21" s="181" t="s">
        <v>255</v>
      </c>
      <c r="P21" s="195" t="s">
        <v>316</v>
      </c>
      <c r="S21" s="178"/>
    </row>
    <row r="22" spans="2:19" ht="38.25" x14ac:dyDescent="0.2">
      <c r="B22" s="179" t="s">
        <v>45</v>
      </c>
      <c r="C22" s="189" t="s">
        <v>317</v>
      </c>
      <c r="D22" s="185" t="s">
        <v>318</v>
      </c>
      <c r="E22" s="181" t="s">
        <v>319</v>
      </c>
      <c r="F22" s="181" t="s">
        <v>320</v>
      </c>
      <c r="G22" s="185" t="s">
        <v>261</v>
      </c>
      <c r="H22" s="185"/>
      <c r="I22" s="185" t="s">
        <v>261</v>
      </c>
      <c r="J22" s="185">
        <v>1993</v>
      </c>
      <c r="K22" s="182" t="s">
        <v>321</v>
      </c>
      <c r="L22" s="186" t="s">
        <v>266</v>
      </c>
      <c r="M22" s="181" t="s">
        <v>255</v>
      </c>
      <c r="N22" s="186" t="s">
        <v>266</v>
      </c>
      <c r="O22" s="181" t="s">
        <v>266</v>
      </c>
      <c r="P22" s="195" t="s">
        <v>316</v>
      </c>
      <c r="S22" s="178"/>
    </row>
    <row r="23" spans="2:19" ht="51" x14ac:dyDescent="0.2">
      <c r="B23" s="179" t="s">
        <v>47</v>
      </c>
      <c r="C23" s="189" t="s">
        <v>322</v>
      </c>
      <c r="D23" s="185" t="s">
        <v>308</v>
      </c>
      <c r="E23" s="181" t="s">
        <v>309</v>
      </c>
      <c r="F23" s="181" t="s">
        <v>264</v>
      </c>
      <c r="G23" s="185">
        <v>2402</v>
      </c>
      <c r="H23" s="185">
        <v>1350</v>
      </c>
      <c r="I23" s="185">
        <v>6</v>
      </c>
      <c r="J23" s="185">
        <v>2009</v>
      </c>
      <c r="K23" s="182" t="s">
        <v>323</v>
      </c>
      <c r="L23" s="186" t="s">
        <v>266</v>
      </c>
      <c r="M23" s="181" t="s">
        <v>255</v>
      </c>
      <c r="N23" s="186" t="s">
        <v>266</v>
      </c>
      <c r="O23" s="181" t="s">
        <v>255</v>
      </c>
      <c r="P23" s="195" t="s">
        <v>324</v>
      </c>
      <c r="S23" s="178"/>
    </row>
    <row r="24" spans="2:19" ht="51" x14ac:dyDescent="0.2">
      <c r="B24" s="179" t="s">
        <v>48</v>
      </c>
      <c r="C24" s="189" t="s">
        <v>325</v>
      </c>
      <c r="D24" s="185" t="s">
        <v>263</v>
      </c>
      <c r="E24" s="182" t="s">
        <v>277</v>
      </c>
      <c r="F24" s="181" t="s">
        <v>264</v>
      </c>
      <c r="G24" s="185">
        <v>11100</v>
      </c>
      <c r="H24" s="185">
        <v>6000</v>
      </c>
      <c r="I24" s="185">
        <v>4</v>
      </c>
      <c r="J24" s="185">
        <v>1986</v>
      </c>
      <c r="K24" s="182" t="s">
        <v>326</v>
      </c>
      <c r="L24" s="186" t="s">
        <v>266</v>
      </c>
      <c r="M24" s="181" t="s">
        <v>255</v>
      </c>
      <c r="N24" s="186" t="s">
        <v>266</v>
      </c>
      <c r="O24" s="181" t="s">
        <v>255</v>
      </c>
      <c r="P24" s="195" t="s">
        <v>327</v>
      </c>
      <c r="S24" s="178"/>
    </row>
    <row r="25" spans="2:19" ht="25.5" x14ac:dyDescent="0.2">
      <c r="B25" s="179" t="s">
        <v>49</v>
      </c>
      <c r="C25" s="191" t="s">
        <v>328</v>
      </c>
      <c r="D25" s="185" t="s">
        <v>329</v>
      </c>
      <c r="E25" s="181" t="s">
        <v>330</v>
      </c>
      <c r="F25" s="181" t="s">
        <v>253</v>
      </c>
      <c r="G25" s="185">
        <v>1360</v>
      </c>
      <c r="H25" s="185"/>
      <c r="I25" s="181">
        <v>4</v>
      </c>
      <c r="J25" s="181">
        <v>2007</v>
      </c>
      <c r="K25" s="182" t="s">
        <v>331</v>
      </c>
      <c r="L25" s="186">
        <f>ROUND(9674*0.9,0)</f>
        <v>8707</v>
      </c>
      <c r="M25" s="181" t="s">
        <v>255</v>
      </c>
      <c r="N25" s="181" t="s">
        <v>255</v>
      </c>
      <c r="O25" s="181" t="s">
        <v>255</v>
      </c>
      <c r="P25" s="193" t="s">
        <v>332</v>
      </c>
      <c r="R25" s="190"/>
      <c r="S25" s="178"/>
    </row>
    <row r="26" spans="2:19" ht="38.25" x14ac:dyDescent="0.2">
      <c r="B26" s="179" t="s">
        <v>50</v>
      </c>
      <c r="C26" s="191" t="s">
        <v>333</v>
      </c>
      <c r="D26" s="185" t="s">
        <v>251</v>
      </c>
      <c r="E26" s="181" t="s">
        <v>252</v>
      </c>
      <c r="F26" s="181" t="s">
        <v>253</v>
      </c>
      <c r="G26" s="185">
        <v>1968</v>
      </c>
      <c r="H26" s="185"/>
      <c r="I26" s="181">
        <v>9</v>
      </c>
      <c r="J26" s="181">
        <v>2013</v>
      </c>
      <c r="K26" s="182" t="s">
        <v>334</v>
      </c>
      <c r="L26" s="186">
        <f>ROUND(50850*0.9,0)</f>
        <v>45765</v>
      </c>
      <c r="M26" s="181" t="s">
        <v>255</v>
      </c>
      <c r="N26" s="181" t="s">
        <v>255</v>
      </c>
      <c r="O26" s="181" t="s">
        <v>255</v>
      </c>
      <c r="P26" s="193" t="s">
        <v>295</v>
      </c>
      <c r="R26" s="190"/>
      <c r="S26" s="178"/>
    </row>
    <row r="27" spans="2:19" ht="76.5" x14ac:dyDescent="0.2">
      <c r="B27" s="179" t="s">
        <v>51</v>
      </c>
      <c r="C27" s="191" t="s">
        <v>335</v>
      </c>
      <c r="D27" s="185" t="s">
        <v>251</v>
      </c>
      <c r="E27" s="181" t="s">
        <v>336</v>
      </c>
      <c r="F27" s="181" t="s">
        <v>253</v>
      </c>
      <c r="G27" s="185">
        <v>1968</v>
      </c>
      <c r="H27" s="185"/>
      <c r="I27" s="181">
        <v>9</v>
      </c>
      <c r="J27" s="181">
        <v>2018</v>
      </c>
      <c r="K27" s="182" t="s">
        <v>337</v>
      </c>
      <c r="L27" s="186">
        <f>ROUND(148800*0.85,0)</f>
        <v>126480</v>
      </c>
      <c r="M27" s="181" t="s">
        <v>255</v>
      </c>
      <c r="N27" s="181" t="s">
        <v>255</v>
      </c>
      <c r="O27" s="181" t="s">
        <v>255</v>
      </c>
      <c r="P27" s="193" t="s">
        <v>453</v>
      </c>
      <c r="Q27" s="192" t="s">
        <v>510</v>
      </c>
      <c r="R27" s="190"/>
      <c r="S27" s="178"/>
    </row>
    <row r="28" spans="2:19" ht="76.5" x14ac:dyDescent="0.2">
      <c r="B28" s="350" t="s">
        <v>53</v>
      </c>
      <c r="C28" s="351" t="s">
        <v>338</v>
      </c>
      <c r="D28" s="352" t="s">
        <v>297</v>
      </c>
      <c r="E28" s="353" t="s">
        <v>339</v>
      </c>
      <c r="F28" s="353" t="s">
        <v>264</v>
      </c>
      <c r="G28" s="352">
        <v>6871</v>
      </c>
      <c r="H28" s="352"/>
      <c r="I28" s="353">
        <v>6</v>
      </c>
      <c r="J28" s="353">
        <v>2018</v>
      </c>
      <c r="K28" s="354" t="s">
        <v>340</v>
      </c>
      <c r="L28" s="355" t="s">
        <v>261</v>
      </c>
      <c r="M28" s="353" t="s">
        <v>255</v>
      </c>
      <c r="N28" s="353" t="s">
        <v>255</v>
      </c>
      <c r="O28" s="353" t="s">
        <v>255</v>
      </c>
      <c r="P28" s="356" t="s">
        <v>341</v>
      </c>
      <c r="Q28" s="192" t="s">
        <v>510</v>
      </c>
      <c r="R28" s="190"/>
      <c r="S28" s="178"/>
    </row>
    <row r="29" spans="2:19" ht="39" thickBot="1" x14ac:dyDescent="0.25">
      <c r="B29" s="196" t="s">
        <v>54</v>
      </c>
      <c r="C29" s="197" t="s">
        <v>447</v>
      </c>
      <c r="D29" s="198" t="s">
        <v>448</v>
      </c>
      <c r="E29" s="199" t="s">
        <v>449</v>
      </c>
      <c r="F29" s="199" t="s">
        <v>450</v>
      </c>
      <c r="G29" s="198" t="s">
        <v>157</v>
      </c>
      <c r="H29" s="198"/>
      <c r="I29" s="199">
        <v>6</v>
      </c>
      <c r="J29" s="199">
        <v>2018</v>
      </c>
      <c r="K29" s="200" t="s">
        <v>451</v>
      </c>
      <c r="L29" s="201">
        <v>15000</v>
      </c>
      <c r="M29" s="202" t="s">
        <v>255</v>
      </c>
      <c r="N29" s="199" t="s">
        <v>255</v>
      </c>
      <c r="O29" s="199" t="s">
        <v>255</v>
      </c>
      <c r="P29" s="203" t="s">
        <v>452</v>
      </c>
      <c r="R29" s="190"/>
      <c r="S29" s="178"/>
    </row>
    <row r="30" spans="2:19" ht="13.5" thickTop="1" x14ac:dyDescent="0.2"/>
    <row r="31" spans="2:19" x14ac:dyDescent="0.2">
      <c r="C31" s="70" t="s">
        <v>342</v>
      </c>
      <c r="R31" s="190"/>
    </row>
    <row r="33" spans="17:17" x14ac:dyDescent="0.2">
      <c r="Q33" s="205"/>
    </row>
    <row r="35" spans="17:17" x14ac:dyDescent="0.2">
      <c r="Q35" s="190"/>
    </row>
    <row r="36" spans="17:17" x14ac:dyDescent="0.2">
      <c r="Q36" s="190"/>
    </row>
    <row r="38" spans="17:17" x14ac:dyDescent="0.2">
      <c r="Q38" s="190"/>
    </row>
  </sheetData>
  <mergeCells count="4">
    <mergeCell ref="B2:P2"/>
    <mergeCell ref="P5:P14"/>
    <mergeCell ref="P15:P17"/>
    <mergeCell ref="B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topLeftCell="A7" workbookViewId="0">
      <selection activeCell="D16" sqref="D16"/>
    </sheetView>
  </sheetViews>
  <sheetFormatPr defaultRowHeight="12.75" x14ac:dyDescent="0.2"/>
  <cols>
    <col min="1" max="1" width="4.140625" style="70" customWidth="1"/>
    <col min="2" max="2" width="4.7109375" style="70" bestFit="1" customWidth="1"/>
    <col min="3" max="3" width="23.42578125" style="178" customWidth="1"/>
    <col min="4" max="4" width="63.140625" style="190" customWidth="1"/>
    <col min="5" max="5" width="58.85546875" style="178" customWidth="1"/>
    <col min="6" max="16384" width="9.140625" style="70"/>
  </cols>
  <sheetData>
    <row r="1" spans="2:16" ht="14.25" customHeight="1" x14ac:dyDescent="0.2">
      <c r="B1" s="479" t="s">
        <v>462</v>
      </c>
      <c r="C1" s="479"/>
      <c r="D1" s="479"/>
      <c r="E1" s="479"/>
      <c r="F1" s="479"/>
      <c r="G1" s="479"/>
      <c r="H1" s="479"/>
      <c r="I1" s="204"/>
      <c r="K1" s="178"/>
    </row>
    <row r="2" spans="2:16" ht="16.5" customHeight="1" x14ac:dyDescent="0.2">
      <c r="B2" s="482" t="s">
        <v>465</v>
      </c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</row>
    <row r="3" spans="2:16" ht="16.5" customHeight="1" thickBot="1" x14ac:dyDescent="0.25"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</row>
    <row r="4" spans="2:16" ht="15.75" thickTop="1" thickBot="1" x14ac:dyDescent="0.25">
      <c r="B4" s="227"/>
      <c r="C4" s="228" t="s">
        <v>365</v>
      </c>
      <c r="D4" s="228" t="s">
        <v>366</v>
      </c>
      <c r="E4" s="229" t="s">
        <v>367</v>
      </c>
    </row>
    <row r="5" spans="2:16" ht="13.5" thickTop="1" x14ac:dyDescent="0.2">
      <c r="B5" s="230" t="s">
        <v>1</v>
      </c>
      <c r="C5" s="500" t="s">
        <v>368</v>
      </c>
      <c r="D5" s="500"/>
      <c r="E5" s="501"/>
    </row>
    <row r="6" spans="2:16" ht="25.5" x14ac:dyDescent="0.2">
      <c r="B6" s="117" t="s">
        <v>1</v>
      </c>
      <c r="C6" s="104" t="s">
        <v>369</v>
      </c>
      <c r="D6" s="231" t="s">
        <v>370</v>
      </c>
      <c r="E6" s="108" t="s">
        <v>371</v>
      </c>
    </row>
    <row r="7" spans="2:16" x14ac:dyDescent="0.2">
      <c r="B7" s="435" t="s">
        <v>2</v>
      </c>
      <c r="C7" s="503" t="s">
        <v>466</v>
      </c>
      <c r="D7" s="504"/>
      <c r="E7" s="505"/>
    </row>
    <row r="8" spans="2:16" ht="15" customHeight="1" x14ac:dyDescent="0.2">
      <c r="B8" s="117" t="s">
        <v>1</v>
      </c>
      <c r="C8" s="485" t="s">
        <v>373</v>
      </c>
      <c r="D8" s="486"/>
      <c r="E8" s="487"/>
      <c r="F8" s="398"/>
    </row>
    <row r="9" spans="2:16" x14ac:dyDescent="0.2">
      <c r="B9" s="155" t="s">
        <v>3</v>
      </c>
      <c r="C9" s="488" t="s">
        <v>372</v>
      </c>
      <c r="D9" s="488"/>
      <c r="E9" s="489"/>
      <c r="F9" s="69"/>
      <c r="G9" s="69"/>
    </row>
    <row r="10" spans="2:16" x14ac:dyDescent="0.2">
      <c r="B10" s="257" t="s">
        <v>1</v>
      </c>
      <c r="C10" s="502" t="s">
        <v>373</v>
      </c>
      <c r="D10" s="502"/>
      <c r="E10" s="491"/>
      <c r="F10" s="69"/>
      <c r="G10" s="69"/>
    </row>
    <row r="11" spans="2:16" x14ac:dyDescent="0.2">
      <c r="B11" s="155" t="s">
        <v>4</v>
      </c>
      <c r="C11" s="498" t="s">
        <v>374</v>
      </c>
      <c r="D11" s="498"/>
      <c r="E11" s="499"/>
      <c r="F11" s="69"/>
      <c r="G11" s="69"/>
    </row>
    <row r="12" spans="2:16" x14ac:dyDescent="0.2">
      <c r="B12" s="117" t="s">
        <v>1</v>
      </c>
      <c r="C12" s="234" t="s">
        <v>375</v>
      </c>
      <c r="D12" s="231" t="s">
        <v>376</v>
      </c>
      <c r="E12" s="108" t="s">
        <v>371</v>
      </c>
      <c r="F12" s="69"/>
      <c r="G12" s="69"/>
    </row>
    <row r="13" spans="2:16" x14ac:dyDescent="0.2">
      <c r="B13" s="155" t="s">
        <v>5</v>
      </c>
      <c r="C13" s="498" t="s">
        <v>377</v>
      </c>
      <c r="D13" s="498"/>
      <c r="E13" s="499"/>
      <c r="F13" s="69"/>
      <c r="G13" s="69"/>
    </row>
    <row r="14" spans="2:16" x14ac:dyDescent="0.2">
      <c r="B14" s="117" t="s">
        <v>1</v>
      </c>
      <c r="C14" s="492" t="s">
        <v>373</v>
      </c>
      <c r="D14" s="492"/>
      <c r="E14" s="493"/>
      <c r="F14" s="69"/>
      <c r="G14" s="69"/>
    </row>
    <row r="15" spans="2:16" x14ac:dyDescent="0.2">
      <c r="B15" s="447" t="s">
        <v>6</v>
      </c>
      <c r="C15" s="494" t="s">
        <v>378</v>
      </c>
      <c r="D15" s="494"/>
      <c r="E15" s="495"/>
      <c r="F15" s="69"/>
      <c r="G15" s="69"/>
    </row>
    <row r="16" spans="2:16" ht="25.5" x14ac:dyDescent="0.2">
      <c r="B16" s="448" t="s">
        <v>1</v>
      </c>
      <c r="C16" s="449" t="s">
        <v>134</v>
      </c>
      <c r="D16" s="450" t="s">
        <v>379</v>
      </c>
      <c r="E16" s="451" t="s">
        <v>380</v>
      </c>
      <c r="F16" s="69"/>
      <c r="G16" s="69"/>
    </row>
    <row r="17" spans="2:7" x14ac:dyDescent="0.2">
      <c r="B17" s="448" t="s">
        <v>2</v>
      </c>
      <c r="C17" s="449" t="s">
        <v>138</v>
      </c>
      <c r="D17" s="450" t="s">
        <v>381</v>
      </c>
      <c r="E17" s="451" t="s">
        <v>382</v>
      </c>
      <c r="F17" s="69"/>
      <c r="G17" s="69"/>
    </row>
    <row r="18" spans="2:7" x14ac:dyDescent="0.2">
      <c r="B18" s="256" t="s">
        <v>34</v>
      </c>
      <c r="C18" s="496" t="s">
        <v>383</v>
      </c>
      <c r="D18" s="496"/>
      <c r="E18" s="497"/>
      <c r="F18" s="69"/>
      <c r="G18" s="69"/>
    </row>
    <row r="19" spans="2:7" ht="25.5" x14ac:dyDescent="0.2">
      <c r="B19" s="257" t="s">
        <v>1</v>
      </c>
      <c r="C19" s="258" t="s">
        <v>134</v>
      </c>
      <c r="D19" s="260" t="s">
        <v>430</v>
      </c>
      <c r="E19" s="261" t="s">
        <v>429</v>
      </c>
      <c r="F19" s="69"/>
      <c r="G19" s="69"/>
    </row>
    <row r="20" spans="2:7" x14ac:dyDescent="0.2">
      <c r="B20" s="155" t="s">
        <v>7</v>
      </c>
      <c r="C20" s="498" t="s">
        <v>467</v>
      </c>
      <c r="D20" s="498"/>
      <c r="E20" s="499"/>
      <c r="F20" s="69"/>
      <c r="G20" s="69"/>
    </row>
    <row r="21" spans="2:7" ht="12.75" customHeight="1" x14ac:dyDescent="0.2">
      <c r="B21" s="117" t="s">
        <v>1</v>
      </c>
      <c r="C21" s="104" t="s">
        <v>134</v>
      </c>
      <c r="D21" s="104" t="s">
        <v>384</v>
      </c>
      <c r="E21" s="445" t="s">
        <v>385</v>
      </c>
      <c r="F21" s="69"/>
      <c r="G21" s="69"/>
    </row>
    <row r="22" spans="2:7" x14ac:dyDescent="0.2">
      <c r="B22" s="117" t="s">
        <v>2</v>
      </c>
      <c r="C22" s="104" t="s">
        <v>156</v>
      </c>
      <c r="D22" s="104" t="s">
        <v>430</v>
      </c>
      <c r="E22" s="233" t="s">
        <v>386</v>
      </c>
      <c r="F22" s="69"/>
      <c r="G22" s="69"/>
    </row>
    <row r="23" spans="2:7" x14ac:dyDescent="0.2">
      <c r="B23" s="117" t="s">
        <v>3</v>
      </c>
      <c r="C23" s="104" t="s">
        <v>158</v>
      </c>
      <c r="D23" s="232" t="s">
        <v>386</v>
      </c>
      <c r="E23" s="233" t="s">
        <v>386</v>
      </c>
      <c r="F23" s="69"/>
      <c r="G23" s="69"/>
    </row>
    <row r="24" spans="2:7" x14ac:dyDescent="0.2">
      <c r="B24" s="155"/>
      <c r="C24" s="498" t="s">
        <v>468</v>
      </c>
      <c r="D24" s="498"/>
      <c r="E24" s="499"/>
      <c r="F24" s="69"/>
      <c r="G24" s="69"/>
    </row>
    <row r="25" spans="2:7" ht="25.5" x14ac:dyDescent="0.2">
      <c r="B25" s="117" t="s">
        <v>1</v>
      </c>
      <c r="C25" s="104" t="s">
        <v>134</v>
      </c>
      <c r="D25" s="105" t="s">
        <v>387</v>
      </c>
      <c r="E25" s="233" t="s">
        <v>388</v>
      </c>
      <c r="F25" s="69"/>
      <c r="G25" s="69"/>
    </row>
    <row r="26" spans="2:7" x14ac:dyDescent="0.2">
      <c r="B26" s="117" t="s">
        <v>2</v>
      </c>
      <c r="C26" s="104" t="s">
        <v>166</v>
      </c>
      <c r="D26" s="232" t="s">
        <v>386</v>
      </c>
      <c r="E26" s="233" t="s">
        <v>386</v>
      </c>
      <c r="F26" s="69"/>
      <c r="G26" s="69"/>
    </row>
    <row r="27" spans="2:7" x14ac:dyDescent="0.2">
      <c r="B27" s="117" t="s">
        <v>3</v>
      </c>
      <c r="C27" s="104" t="s">
        <v>389</v>
      </c>
      <c r="D27" s="232" t="s">
        <v>386</v>
      </c>
      <c r="E27" s="233" t="s">
        <v>390</v>
      </c>
      <c r="F27" s="69"/>
      <c r="G27" s="69"/>
    </row>
    <row r="28" spans="2:7" x14ac:dyDescent="0.2">
      <c r="B28" s="255"/>
      <c r="C28" s="498" t="s">
        <v>469</v>
      </c>
      <c r="D28" s="498"/>
      <c r="E28" s="499"/>
      <c r="F28" s="69"/>
      <c r="G28" s="69"/>
    </row>
    <row r="29" spans="2:7" ht="25.5" x14ac:dyDescent="0.2">
      <c r="B29" s="117" t="s">
        <v>1</v>
      </c>
      <c r="C29" s="104" t="s">
        <v>391</v>
      </c>
      <c r="D29" s="492" t="s">
        <v>392</v>
      </c>
      <c r="E29" s="233" t="s">
        <v>393</v>
      </c>
      <c r="F29" s="69"/>
      <c r="G29" s="69"/>
    </row>
    <row r="30" spans="2:7" ht="25.5" x14ac:dyDescent="0.2">
      <c r="B30" s="117" t="s">
        <v>2</v>
      </c>
      <c r="C30" s="104" t="s">
        <v>394</v>
      </c>
      <c r="D30" s="492"/>
      <c r="E30" s="233" t="s">
        <v>395</v>
      </c>
      <c r="F30" s="69"/>
      <c r="G30" s="69"/>
    </row>
    <row r="31" spans="2:7" x14ac:dyDescent="0.2">
      <c r="B31" s="256" t="s">
        <v>8</v>
      </c>
      <c r="C31" s="488" t="s">
        <v>431</v>
      </c>
      <c r="D31" s="488"/>
      <c r="E31" s="489"/>
      <c r="F31" s="69"/>
      <c r="G31" s="69"/>
    </row>
    <row r="32" spans="2:7" ht="38.25" x14ac:dyDescent="0.2">
      <c r="B32" s="257" t="s">
        <v>1</v>
      </c>
      <c r="C32" s="258" t="s">
        <v>178</v>
      </c>
      <c r="D32" s="260" t="s">
        <v>428</v>
      </c>
      <c r="E32" s="261" t="s">
        <v>427</v>
      </c>
      <c r="F32" s="69"/>
      <c r="G32" s="69"/>
    </row>
    <row r="33" spans="2:7" ht="38.25" x14ac:dyDescent="0.2">
      <c r="B33" s="257" t="s">
        <v>2</v>
      </c>
      <c r="C33" s="258" t="s">
        <v>166</v>
      </c>
      <c r="D33" s="260" t="s">
        <v>428</v>
      </c>
      <c r="E33" s="261" t="s">
        <v>427</v>
      </c>
      <c r="F33" s="69"/>
      <c r="G33" s="69"/>
    </row>
    <row r="34" spans="2:7" s="288" customFormat="1" x14ac:dyDescent="0.2">
      <c r="B34" s="256">
        <v>10</v>
      </c>
      <c r="C34" s="488" t="s">
        <v>396</v>
      </c>
      <c r="D34" s="488"/>
      <c r="E34" s="489"/>
      <c r="F34" s="290"/>
      <c r="G34" s="290"/>
    </row>
    <row r="35" spans="2:7" s="288" customFormat="1" ht="38.25" x14ac:dyDescent="0.2">
      <c r="B35" s="257" t="s">
        <v>1</v>
      </c>
      <c r="C35" s="258" t="s">
        <v>189</v>
      </c>
      <c r="D35" s="260" t="s">
        <v>397</v>
      </c>
      <c r="E35" s="259" t="s">
        <v>454</v>
      </c>
      <c r="F35" s="290"/>
      <c r="G35" s="290"/>
    </row>
    <row r="36" spans="2:7" s="288" customFormat="1" ht="25.5" x14ac:dyDescent="0.2">
      <c r="B36" s="257" t="s">
        <v>2</v>
      </c>
      <c r="C36" s="258" t="s">
        <v>398</v>
      </c>
      <c r="D36" s="294" t="s">
        <v>386</v>
      </c>
      <c r="E36" s="259" t="s">
        <v>386</v>
      </c>
      <c r="F36" s="290"/>
      <c r="G36" s="290"/>
    </row>
    <row r="37" spans="2:7" s="288" customFormat="1" x14ac:dyDescent="0.2">
      <c r="B37" s="256" t="s">
        <v>10</v>
      </c>
      <c r="C37" s="311" t="s">
        <v>432</v>
      </c>
      <c r="D37" s="312"/>
      <c r="E37" s="313"/>
      <c r="F37" s="290"/>
      <c r="G37" s="290"/>
    </row>
    <row r="38" spans="2:7" s="288" customFormat="1" x14ac:dyDescent="0.2">
      <c r="B38" s="257" t="s">
        <v>1</v>
      </c>
      <c r="C38" s="258" t="s">
        <v>134</v>
      </c>
      <c r="D38" s="490" t="s">
        <v>433</v>
      </c>
      <c r="E38" s="491" t="s">
        <v>434</v>
      </c>
      <c r="F38" s="290"/>
      <c r="G38" s="290"/>
    </row>
    <row r="39" spans="2:7" s="288" customFormat="1" x14ac:dyDescent="0.2">
      <c r="B39" s="257" t="s">
        <v>2</v>
      </c>
      <c r="C39" s="258" t="s">
        <v>198</v>
      </c>
      <c r="D39" s="490"/>
      <c r="E39" s="491"/>
      <c r="F39" s="290"/>
      <c r="G39" s="290"/>
    </row>
    <row r="40" spans="2:7" x14ac:dyDescent="0.2">
      <c r="B40" s="256" t="s">
        <v>11</v>
      </c>
      <c r="C40" s="488" t="s">
        <v>399</v>
      </c>
      <c r="D40" s="488"/>
      <c r="E40" s="489"/>
      <c r="F40" s="69"/>
      <c r="G40" s="69"/>
    </row>
    <row r="41" spans="2:7" ht="25.5" x14ac:dyDescent="0.2">
      <c r="B41" s="257" t="s">
        <v>1</v>
      </c>
      <c r="C41" s="258" t="s">
        <v>134</v>
      </c>
      <c r="D41" s="506" t="s">
        <v>400</v>
      </c>
      <c r="E41" s="259" t="s">
        <v>401</v>
      </c>
      <c r="F41" s="69"/>
      <c r="G41" s="69"/>
    </row>
    <row r="42" spans="2:7" ht="25.5" x14ac:dyDescent="0.2">
      <c r="B42" s="257" t="s">
        <v>2</v>
      </c>
      <c r="C42" s="258" t="s">
        <v>166</v>
      </c>
      <c r="D42" s="506"/>
      <c r="E42" s="259" t="s">
        <v>402</v>
      </c>
      <c r="F42" s="69"/>
      <c r="G42" s="69"/>
    </row>
    <row r="43" spans="2:7" s="288" customFormat="1" x14ac:dyDescent="0.2">
      <c r="B43" s="256" t="s">
        <v>110</v>
      </c>
      <c r="C43" s="488" t="s">
        <v>403</v>
      </c>
      <c r="D43" s="488"/>
      <c r="E43" s="489"/>
      <c r="F43" s="290"/>
      <c r="G43" s="290"/>
    </row>
    <row r="44" spans="2:7" s="288" customFormat="1" ht="26.25" thickBot="1" x14ac:dyDescent="0.25">
      <c r="B44" s="334" t="s">
        <v>1</v>
      </c>
      <c r="C44" s="279" t="s">
        <v>215</v>
      </c>
      <c r="D44" s="335" t="s">
        <v>441</v>
      </c>
      <c r="E44" s="336" t="s">
        <v>440</v>
      </c>
      <c r="F44" s="290"/>
      <c r="G44" s="290"/>
    </row>
    <row r="45" spans="2:7" ht="13.5" thickTop="1" x14ac:dyDescent="0.2">
      <c r="B45" s="69"/>
      <c r="C45" s="84"/>
      <c r="D45" s="86"/>
      <c r="E45" s="84"/>
      <c r="F45" s="69"/>
      <c r="G45" s="69"/>
    </row>
  </sheetData>
  <mergeCells count="23">
    <mergeCell ref="C40:E40"/>
    <mergeCell ref="D41:D42"/>
    <mergeCell ref="C43:E43"/>
    <mergeCell ref="C24:E24"/>
    <mergeCell ref="C28:E28"/>
    <mergeCell ref="D29:D30"/>
    <mergeCell ref="C31:E31"/>
    <mergeCell ref="B1:H1"/>
    <mergeCell ref="B2:P2"/>
    <mergeCell ref="C8:E8"/>
    <mergeCell ref="C34:E34"/>
    <mergeCell ref="D38:D39"/>
    <mergeCell ref="E38:E39"/>
    <mergeCell ref="C14:E14"/>
    <mergeCell ref="C15:E15"/>
    <mergeCell ref="C18:E18"/>
    <mergeCell ref="C20:E20"/>
    <mergeCell ref="C5:E5"/>
    <mergeCell ref="C9:E9"/>
    <mergeCell ref="C10:E10"/>
    <mergeCell ref="C11:E11"/>
    <mergeCell ref="C13:E13"/>
    <mergeCell ref="C7: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G25" sqref="G25"/>
    </sheetView>
  </sheetViews>
  <sheetFormatPr defaultRowHeight="15" x14ac:dyDescent="0.25"/>
  <cols>
    <col min="1" max="1" width="8.42578125" style="373" customWidth="1"/>
    <col min="2" max="2" width="38.42578125" customWidth="1"/>
    <col min="3" max="3" width="12.28515625" bestFit="1" customWidth="1"/>
    <col min="4" max="4" width="14.85546875" customWidth="1"/>
    <col min="5" max="5" width="12.28515625" bestFit="1" customWidth="1"/>
    <col min="6" max="6" width="13.5703125" customWidth="1"/>
    <col min="7" max="7" width="12.28515625" bestFit="1" customWidth="1"/>
    <col min="8" max="8" width="14.42578125" customWidth="1"/>
    <col min="9" max="9" width="12.28515625" bestFit="1" customWidth="1"/>
    <col min="10" max="10" width="12.5703125" customWidth="1"/>
    <col min="11" max="11" width="13.140625" style="376" customWidth="1"/>
    <col min="12" max="12" width="13.28515625" style="382" customWidth="1"/>
    <col min="13" max="13" width="12.7109375" style="376" customWidth="1"/>
    <col min="14" max="14" width="13.42578125" style="382" bestFit="1" customWidth="1"/>
  </cols>
  <sheetData>
    <row r="1" spans="1:14" x14ac:dyDescent="0.25">
      <c r="B1" s="479" t="s">
        <v>462</v>
      </c>
      <c r="C1" s="479"/>
      <c r="D1" s="479"/>
      <c r="E1" s="479"/>
      <c r="F1" s="479"/>
      <c r="G1" s="479"/>
      <c r="H1" s="479"/>
    </row>
    <row r="2" spans="1:14" x14ac:dyDescent="0.25">
      <c r="B2" s="479" t="s">
        <v>463</v>
      </c>
      <c r="C2" s="479"/>
      <c r="D2" s="479"/>
      <c r="E2" s="479"/>
      <c r="F2" s="206"/>
      <c r="G2" s="206"/>
      <c r="H2" s="206"/>
    </row>
    <row r="3" spans="1:14" x14ac:dyDescent="0.25">
      <c r="B3" s="206"/>
      <c r="C3" s="206"/>
      <c r="D3" s="206"/>
      <c r="E3" s="206"/>
      <c r="F3" s="206"/>
      <c r="G3" s="206"/>
      <c r="H3" s="206"/>
    </row>
    <row r="4" spans="1:14" ht="15.75" thickBot="1" x14ac:dyDescent="0.3">
      <c r="B4" s="514" t="s">
        <v>464</v>
      </c>
      <c r="C4" s="514"/>
      <c r="D4" s="514"/>
      <c r="E4" s="514"/>
      <c r="F4" s="514"/>
      <c r="G4" s="514"/>
      <c r="H4" s="514"/>
      <c r="I4" s="514"/>
    </row>
    <row r="5" spans="1:14" ht="15.75" thickTop="1" x14ac:dyDescent="0.25">
      <c r="A5" s="515" t="s">
        <v>0</v>
      </c>
      <c r="B5" s="517" t="s">
        <v>404</v>
      </c>
      <c r="C5" s="519" t="s">
        <v>405</v>
      </c>
      <c r="D5" s="519"/>
      <c r="E5" s="520" t="s">
        <v>406</v>
      </c>
      <c r="F5" s="520"/>
      <c r="G5" s="520" t="s">
        <v>407</v>
      </c>
      <c r="H5" s="520"/>
      <c r="I5" s="520" t="s">
        <v>408</v>
      </c>
      <c r="J5" s="521"/>
      <c r="K5" s="509" t="s">
        <v>455</v>
      </c>
      <c r="L5" s="510"/>
      <c r="M5" s="509" t="s">
        <v>456</v>
      </c>
      <c r="N5" s="511"/>
    </row>
    <row r="6" spans="1:14" s="373" customFormat="1" ht="15.75" thickBot="1" x14ac:dyDescent="0.3">
      <c r="A6" s="516"/>
      <c r="B6" s="518"/>
      <c r="C6" s="374" t="s">
        <v>409</v>
      </c>
      <c r="D6" s="374" t="s">
        <v>410</v>
      </c>
      <c r="E6" s="374" t="s">
        <v>409</v>
      </c>
      <c r="F6" s="374" t="s">
        <v>410</v>
      </c>
      <c r="G6" s="374" t="s">
        <v>409</v>
      </c>
      <c r="H6" s="374" t="s">
        <v>410</v>
      </c>
      <c r="I6" s="374" t="s">
        <v>409</v>
      </c>
      <c r="J6" s="375" t="s">
        <v>410</v>
      </c>
      <c r="K6" s="377" t="s">
        <v>409</v>
      </c>
      <c r="L6" s="436" t="s">
        <v>410</v>
      </c>
      <c r="M6" s="389" t="s">
        <v>409</v>
      </c>
      <c r="N6" s="378" t="s">
        <v>410</v>
      </c>
    </row>
    <row r="7" spans="1:14" ht="26.25" thickTop="1" x14ac:dyDescent="0.25">
      <c r="A7" s="370" t="s">
        <v>1</v>
      </c>
      <c r="B7" s="364" t="s">
        <v>411</v>
      </c>
      <c r="C7" s="365">
        <v>4</v>
      </c>
      <c r="D7" s="366">
        <v>2585.34</v>
      </c>
      <c r="E7" s="367">
        <v>0</v>
      </c>
      <c r="F7" s="368">
        <v>0</v>
      </c>
      <c r="G7" s="367" t="s">
        <v>461</v>
      </c>
      <c r="H7" s="368">
        <v>18520.28</v>
      </c>
      <c r="I7" s="367">
        <v>2</v>
      </c>
      <c r="J7" s="369">
        <v>3298.3</v>
      </c>
      <c r="K7" s="379">
        <v>3</v>
      </c>
      <c r="L7" s="386">
        <v>2776.39</v>
      </c>
      <c r="M7" s="390" t="s">
        <v>457</v>
      </c>
      <c r="N7" s="383">
        <v>23203.759999999998</v>
      </c>
    </row>
    <row r="8" spans="1:14" ht="25.5" x14ac:dyDescent="0.25">
      <c r="A8" s="371" t="s">
        <v>2</v>
      </c>
      <c r="B8" s="235" t="s">
        <v>412</v>
      </c>
      <c r="C8" s="236">
        <v>0</v>
      </c>
      <c r="D8" s="237">
        <v>0</v>
      </c>
      <c r="E8" s="238">
        <v>0</v>
      </c>
      <c r="F8" s="239">
        <v>0</v>
      </c>
      <c r="G8" s="238">
        <v>0</v>
      </c>
      <c r="H8" s="239">
        <v>0</v>
      </c>
      <c r="I8" s="238">
        <v>0</v>
      </c>
      <c r="J8" s="240">
        <v>0</v>
      </c>
      <c r="K8" s="380">
        <v>0</v>
      </c>
      <c r="L8" s="387">
        <v>0</v>
      </c>
      <c r="M8" s="391">
        <v>0</v>
      </c>
      <c r="N8" s="384">
        <v>0</v>
      </c>
    </row>
    <row r="9" spans="1:14" x14ac:dyDescent="0.25">
      <c r="A9" s="371" t="s">
        <v>3</v>
      </c>
      <c r="B9" s="235" t="s">
        <v>413</v>
      </c>
      <c r="C9" s="236">
        <v>0</v>
      </c>
      <c r="D9" s="237">
        <v>0</v>
      </c>
      <c r="E9" s="238">
        <v>0</v>
      </c>
      <c r="F9" s="239">
        <v>0</v>
      </c>
      <c r="G9" s="238">
        <v>0</v>
      </c>
      <c r="H9" s="239">
        <v>0</v>
      </c>
      <c r="I9" s="238">
        <v>0</v>
      </c>
      <c r="J9" s="240">
        <v>0</v>
      </c>
      <c r="K9" s="380">
        <v>0</v>
      </c>
      <c r="L9" s="387">
        <v>0</v>
      </c>
      <c r="M9" s="391">
        <v>0</v>
      </c>
      <c r="N9" s="384">
        <v>0</v>
      </c>
    </row>
    <row r="10" spans="1:14" x14ac:dyDescent="0.25">
      <c r="A10" s="371" t="s">
        <v>4</v>
      </c>
      <c r="B10" s="235" t="s">
        <v>414</v>
      </c>
      <c r="C10" s="236">
        <v>0</v>
      </c>
      <c r="D10" s="237">
        <v>0</v>
      </c>
      <c r="E10" s="238">
        <v>0</v>
      </c>
      <c r="F10" s="239">
        <v>0</v>
      </c>
      <c r="G10" s="238">
        <v>0</v>
      </c>
      <c r="H10" s="239">
        <v>0</v>
      </c>
      <c r="I10" s="238">
        <v>0</v>
      </c>
      <c r="J10" s="240">
        <v>0</v>
      </c>
      <c r="K10" s="380">
        <v>1</v>
      </c>
      <c r="L10" s="387">
        <v>1225.8</v>
      </c>
      <c r="M10" s="391">
        <v>0</v>
      </c>
      <c r="N10" s="384">
        <v>0</v>
      </c>
    </row>
    <row r="11" spans="1:14" x14ac:dyDescent="0.25">
      <c r="A11" s="371" t="s">
        <v>5</v>
      </c>
      <c r="B11" s="235" t="s">
        <v>415</v>
      </c>
      <c r="C11" s="236">
        <v>0</v>
      </c>
      <c r="D11" s="237">
        <v>0</v>
      </c>
      <c r="E11" s="238">
        <v>1</v>
      </c>
      <c r="F11" s="239">
        <v>1892.94</v>
      </c>
      <c r="G11" s="238">
        <v>1</v>
      </c>
      <c r="H11" s="239">
        <v>4030</v>
      </c>
      <c r="I11" s="238">
        <v>0</v>
      </c>
      <c r="J11" s="240">
        <v>0</v>
      </c>
      <c r="K11" s="380">
        <v>0</v>
      </c>
      <c r="L11" s="387">
        <v>0</v>
      </c>
      <c r="M11" s="391">
        <v>0</v>
      </c>
      <c r="N11" s="384">
        <v>0</v>
      </c>
    </row>
    <row r="12" spans="1:14" x14ac:dyDescent="0.25">
      <c r="A12" s="371" t="s">
        <v>6</v>
      </c>
      <c r="B12" s="235" t="s">
        <v>416</v>
      </c>
      <c r="C12" s="236">
        <v>0</v>
      </c>
      <c r="D12" s="237">
        <v>0</v>
      </c>
      <c r="E12" s="238">
        <v>0</v>
      </c>
      <c r="F12" s="239">
        <v>0</v>
      </c>
      <c r="G12" s="238">
        <v>0</v>
      </c>
      <c r="H12" s="239">
        <v>0</v>
      </c>
      <c r="I12" s="238">
        <v>0</v>
      </c>
      <c r="J12" s="240">
        <v>0</v>
      </c>
      <c r="K12" s="380">
        <v>0</v>
      </c>
      <c r="L12" s="387">
        <v>0</v>
      </c>
      <c r="M12" s="391">
        <v>0</v>
      </c>
      <c r="N12" s="384">
        <v>0</v>
      </c>
    </row>
    <row r="13" spans="1:14" x14ac:dyDescent="0.25">
      <c r="A13" s="371" t="s">
        <v>6</v>
      </c>
      <c r="B13" s="235" t="s">
        <v>417</v>
      </c>
      <c r="C13" s="236">
        <v>0</v>
      </c>
      <c r="D13" s="237">
        <v>0</v>
      </c>
      <c r="E13" s="238">
        <v>0</v>
      </c>
      <c r="F13" s="239">
        <v>0</v>
      </c>
      <c r="G13" s="238">
        <v>0</v>
      </c>
      <c r="H13" s="239">
        <v>0</v>
      </c>
      <c r="I13" s="238">
        <v>0</v>
      </c>
      <c r="J13" s="240">
        <v>0</v>
      </c>
      <c r="K13" s="380">
        <v>0</v>
      </c>
      <c r="L13" s="387">
        <v>0</v>
      </c>
      <c r="M13" s="391">
        <v>0</v>
      </c>
      <c r="N13" s="384">
        <v>0</v>
      </c>
    </row>
    <row r="14" spans="1:14" x14ac:dyDescent="0.25">
      <c r="A14" s="371" t="s">
        <v>34</v>
      </c>
      <c r="B14" s="235" t="s">
        <v>418</v>
      </c>
      <c r="C14" s="236">
        <v>0</v>
      </c>
      <c r="D14" s="237">
        <v>0</v>
      </c>
      <c r="E14" s="238">
        <v>0</v>
      </c>
      <c r="F14" s="239">
        <v>0</v>
      </c>
      <c r="G14" s="238">
        <v>0</v>
      </c>
      <c r="H14" s="239">
        <v>0</v>
      </c>
      <c r="I14" s="238">
        <v>0</v>
      </c>
      <c r="J14" s="240">
        <v>0</v>
      </c>
      <c r="K14" s="380" t="s">
        <v>458</v>
      </c>
      <c r="L14" s="387">
        <v>115</v>
      </c>
      <c r="M14" s="391" t="s">
        <v>458</v>
      </c>
      <c r="N14" s="384">
        <v>2102.15</v>
      </c>
    </row>
    <row r="15" spans="1:14" ht="15.75" thickBot="1" x14ac:dyDescent="0.3">
      <c r="A15" s="372" t="s">
        <v>7</v>
      </c>
      <c r="B15" s="241" t="s">
        <v>419</v>
      </c>
      <c r="C15" s="242">
        <v>0</v>
      </c>
      <c r="D15" s="243">
        <v>0</v>
      </c>
      <c r="E15" s="244">
        <v>0</v>
      </c>
      <c r="F15" s="245">
        <v>0</v>
      </c>
      <c r="G15" s="244">
        <v>0</v>
      </c>
      <c r="H15" s="245">
        <v>0</v>
      </c>
      <c r="I15" s="244">
        <v>0</v>
      </c>
      <c r="J15" s="246">
        <v>0</v>
      </c>
      <c r="K15" s="381">
        <v>0</v>
      </c>
      <c r="L15" s="388">
        <v>0</v>
      </c>
      <c r="M15" s="392">
        <v>0</v>
      </c>
      <c r="N15" s="385">
        <v>0</v>
      </c>
    </row>
    <row r="16" spans="1:14" ht="16.5" thickTop="1" thickBot="1" x14ac:dyDescent="0.3">
      <c r="A16" s="507" t="s">
        <v>420</v>
      </c>
      <c r="B16" s="508"/>
      <c r="C16" s="247">
        <v>4</v>
      </c>
      <c r="D16" s="248">
        <v>2585.34</v>
      </c>
      <c r="E16" s="249">
        <v>0</v>
      </c>
      <c r="F16" s="250">
        <v>1892.94</v>
      </c>
      <c r="G16" s="249">
        <v>8</v>
      </c>
      <c r="H16" s="250">
        <v>22550.280000000002</v>
      </c>
      <c r="I16" s="249">
        <v>2</v>
      </c>
      <c r="J16" s="251">
        <v>3298.3</v>
      </c>
      <c r="K16" s="394">
        <v>5</v>
      </c>
      <c r="L16" s="395">
        <f>SUM(L7:L15)</f>
        <v>4117.1899999999996</v>
      </c>
      <c r="M16" s="396">
        <v>5</v>
      </c>
      <c r="N16" s="397">
        <f>SUM(N7:N15)</f>
        <v>25305.91</v>
      </c>
    </row>
    <row r="17" spans="2:4" ht="15.75" thickTop="1" x14ac:dyDescent="0.25">
      <c r="B17" s="512" t="s">
        <v>421</v>
      </c>
      <c r="C17" s="512"/>
      <c r="D17" s="512"/>
    </row>
    <row r="18" spans="2:4" ht="25.5" customHeight="1" x14ac:dyDescent="0.25">
      <c r="B18" s="513" t="s">
        <v>460</v>
      </c>
      <c r="C18" s="513"/>
      <c r="D18" s="513"/>
    </row>
    <row r="19" spans="2:4" x14ac:dyDescent="0.25">
      <c r="B19" s="393" t="s">
        <v>459</v>
      </c>
      <c r="C19" s="252"/>
      <c r="D19" s="252"/>
    </row>
    <row r="20" spans="2:4" x14ac:dyDescent="0.25">
      <c r="B20" s="253" t="s">
        <v>422</v>
      </c>
    </row>
    <row r="21" spans="2:4" x14ac:dyDescent="0.25">
      <c r="B21" s="254" t="s">
        <v>423</v>
      </c>
    </row>
    <row r="22" spans="2:4" x14ac:dyDescent="0.25">
      <c r="B22" s="254" t="s">
        <v>424</v>
      </c>
    </row>
    <row r="23" spans="2:4" x14ac:dyDescent="0.25">
      <c r="B23" s="254" t="s">
        <v>425</v>
      </c>
    </row>
    <row r="24" spans="2:4" x14ac:dyDescent="0.25">
      <c r="B24" s="254" t="s">
        <v>426</v>
      </c>
    </row>
    <row r="25" spans="2:4" x14ac:dyDescent="0.25">
      <c r="C25" s="252"/>
      <c r="D25" s="252"/>
    </row>
  </sheetData>
  <mergeCells count="14">
    <mergeCell ref="B17:D17"/>
    <mergeCell ref="B18:D18"/>
    <mergeCell ref="B4:I4"/>
    <mergeCell ref="A5:A6"/>
    <mergeCell ref="B5:B6"/>
    <mergeCell ref="C5:D5"/>
    <mergeCell ref="E5:F5"/>
    <mergeCell ref="G5:H5"/>
    <mergeCell ref="I5:J5"/>
    <mergeCell ref="B1:H1"/>
    <mergeCell ref="B2:E2"/>
    <mergeCell ref="A16:B16"/>
    <mergeCell ref="K5:L5"/>
    <mergeCell ref="M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Zakładka Nr 1 - Wykaz mienia</vt:lpstr>
      <vt:lpstr>Zakładka Nr 2 - Sprzet elektron</vt:lpstr>
      <vt:lpstr>Zkładka Nr 3 - Wykaz pojazdów </vt:lpstr>
      <vt:lpstr>Zakładka Nr 4 - Wykaz zabezpiec</vt:lpstr>
      <vt:lpstr>Zakłada Nr 5 - Przebieg ubezpie</vt:lpstr>
    </vt:vector>
  </TitlesOfParts>
  <Manager>BartekP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PrzemekB</dc:creator>
  <cp:lastModifiedBy>uzytkownik</cp:lastModifiedBy>
  <cp:lastPrinted>2015-10-11T17:16:26Z</cp:lastPrinted>
  <dcterms:created xsi:type="dcterms:W3CDTF">2012-01-13T14:07:06Z</dcterms:created>
  <dcterms:modified xsi:type="dcterms:W3CDTF">2019-10-08T07:16:10Z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